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496"/>
  </bookViews>
  <sheets>
    <sheet name="Община Разград" sheetId="1" r:id="rId1"/>
    <sheet name="с. Балкански" sheetId="2" r:id="rId2"/>
    <sheet name="с. Благоево" sheetId="3" r:id="rId3"/>
    <sheet name="с. Гецово" sheetId="4" r:id="rId4"/>
    <sheet name="с. Дряновец" sheetId="5" r:id="rId5"/>
    <sheet name="с. Дянково" sheetId="6" r:id="rId6"/>
    <sheet name="с. Киченица" sheetId="7" r:id="rId7"/>
    <sheet name="с. Липник" sheetId="8" r:id="rId8"/>
    <sheet name="с. Мортагоново" sheetId="9" r:id="rId9"/>
    <sheet name="с. Недоклан" sheetId="10" r:id="rId10"/>
    <sheet name="с. Осенец" sheetId="11" r:id="rId11"/>
    <sheet name="с. Островче" sheetId="12" r:id="rId12"/>
    <sheet name="с. Побит камък" sheetId="13" r:id="rId13"/>
    <sheet name="с. Просторно" sheetId="14" r:id="rId14"/>
    <sheet name="с. Пороище" sheetId="15" r:id="rId15"/>
    <sheet name="с. Радинград" sheetId="16" r:id="rId16"/>
    <sheet name="с. Раковски" sheetId="17" r:id="rId17"/>
    <sheet name="с. Стражец" sheetId="18" r:id="rId18"/>
    <sheet name="с. Топчии" sheetId="19" r:id="rId19"/>
    <sheet name="с. Ушинци" sheetId="20" r:id="rId20"/>
    <sheet name="с. Черковна" sheetId="21" r:id="rId21"/>
    <sheet name="с. Ясеновец" sheetId="22" r:id="rId22"/>
    <sheet name="гр. Разград" sheetId="23" r:id="rId23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2" l="1"/>
  <c r="L22" i="23" l="1"/>
  <c r="H47" i="23"/>
  <c r="H54" i="23"/>
  <c r="H50" i="23"/>
  <c r="H42" i="23"/>
  <c r="H33" i="23"/>
  <c r="H32" i="23"/>
  <c r="H29" i="23"/>
  <c r="H18" i="23"/>
  <c r="H17" i="23"/>
  <c r="H10" i="23"/>
  <c r="C54" i="23"/>
  <c r="C50" i="23"/>
  <c r="C47" i="23"/>
  <c r="C42" i="23"/>
  <c r="C39" i="23"/>
  <c r="C38" i="23"/>
  <c r="C33" i="23"/>
  <c r="C32" i="23"/>
  <c r="C29" i="23"/>
  <c r="C22" i="23"/>
  <c r="C19" i="23"/>
  <c r="C18" i="23"/>
  <c r="C17" i="23"/>
  <c r="C11" i="23"/>
  <c r="H50" i="22"/>
  <c r="H29" i="22"/>
  <c r="H18" i="22"/>
  <c r="H17" i="22"/>
  <c r="C54" i="22"/>
  <c r="C50" i="22"/>
  <c r="C42" i="22"/>
  <c r="C40" i="22"/>
  <c r="C29" i="22"/>
  <c r="C19" i="22"/>
  <c r="C18" i="22"/>
  <c r="C17" i="22"/>
  <c r="C11" i="22"/>
  <c r="H50" i="21"/>
  <c r="H33" i="21"/>
  <c r="H32" i="21"/>
  <c r="H29" i="21"/>
  <c r="H18" i="21"/>
  <c r="H17" i="21"/>
  <c r="C54" i="21"/>
  <c r="C50" i="21"/>
  <c r="C42" i="21"/>
  <c r="C40" i="21"/>
  <c r="C33" i="21"/>
  <c r="C32" i="21"/>
  <c r="C29" i="21"/>
  <c r="C22" i="21"/>
  <c r="C19" i="21"/>
  <c r="C18" i="21"/>
  <c r="C17" i="21"/>
  <c r="C11" i="21"/>
  <c r="H50" i="20"/>
  <c r="H33" i="20"/>
  <c r="H32" i="20"/>
  <c r="H29" i="20"/>
  <c r="H18" i="20"/>
  <c r="H17" i="20"/>
  <c r="C54" i="20"/>
  <c r="C50" i="20"/>
  <c r="C42" i="20"/>
  <c r="C40" i="20"/>
  <c r="C33" i="20"/>
  <c r="C32" i="20"/>
  <c r="C29" i="20"/>
  <c r="C22" i="20"/>
  <c r="C19" i="20"/>
  <c r="C18" i="20"/>
  <c r="C17" i="20"/>
  <c r="C11" i="20"/>
  <c r="H50" i="19"/>
  <c r="H33" i="19"/>
  <c r="H32" i="19"/>
  <c r="H29" i="19"/>
  <c r="H18" i="19"/>
  <c r="H17" i="19"/>
  <c r="C54" i="19"/>
  <c r="C50" i="19"/>
  <c r="C42" i="19"/>
  <c r="C40" i="19"/>
  <c r="C33" i="19"/>
  <c r="C32" i="19"/>
  <c r="C29" i="19"/>
  <c r="C22" i="19"/>
  <c r="C19" i="19"/>
  <c r="C18" i="19"/>
  <c r="C17" i="19"/>
  <c r="C11" i="19"/>
  <c r="H50" i="18"/>
  <c r="H33" i="18"/>
  <c r="H32" i="18"/>
  <c r="H29" i="18"/>
  <c r="H18" i="18"/>
  <c r="H17" i="18"/>
  <c r="C54" i="18"/>
  <c r="C50" i="18"/>
  <c r="C42" i="18"/>
  <c r="C40" i="18"/>
  <c r="C33" i="18"/>
  <c r="C32" i="18"/>
  <c r="C29" i="18"/>
  <c r="C22" i="18"/>
  <c r="C19" i="18"/>
  <c r="C18" i="18"/>
  <c r="C17" i="18"/>
  <c r="C11" i="18"/>
  <c r="H50" i="17"/>
  <c r="H33" i="17"/>
  <c r="H32" i="17"/>
  <c r="H29" i="17"/>
  <c r="H18" i="17"/>
  <c r="H17" i="17"/>
  <c r="C54" i="17"/>
  <c r="C50" i="17"/>
  <c r="C42" i="17"/>
  <c r="C40" i="17"/>
  <c r="C33" i="17"/>
  <c r="C32" i="17"/>
  <c r="C29" i="17"/>
  <c r="C22" i="17"/>
  <c r="C19" i="17"/>
  <c r="C18" i="17"/>
  <c r="C17" i="17"/>
  <c r="C11" i="17"/>
  <c r="H50" i="16"/>
  <c r="H33" i="16"/>
  <c r="H32" i="16"/>
  <c r="H29" i="16"/>
  <c r="H18" i="16"/>
  <c r="H17" i="16"/>
  <c r="C54" i="16"/>
  <c r="C50" i="16"/>
  <c r="C42" i="16"/>
  <c r="C40" i="16"/>
  <c r="C33" i="16"/>
  <c r="C32" i="16"/>
  <c r="C29" i="16"/>
  <c r="C22" i="16"/>
  <c r="C19" i="16"/>
  <c r="C18" i="16"/>
  <c r="C17" i="16"/>
  <c r="C11" i="16"/>
  <c r="H50" i="15"/>
  <c r="H33" i="15"/>
  <c r="H32" i="15"/>
  <c r="H29" i="15"/>
  <c r="H18" i="15"/>
  <c r="H17" i="15"/>
  <c r="C54" i="15"/>
  <c r="C50" i="15"/>
  <c r="C42" i="15"/>
  <c r="C40" i="15"/>
  <c r="C33" i="15"/>
  <c r="C32" i="15"/>
  <c r="C29" i="15"/>
  <c r="C22" i="15"/>
  <c r="C19" i="15"/>
  <c r="C18" i="15"/>
  <c r="C17" i="15"/>
  <c r="C11" i="15"/>
  <c r="H50" i="14"/>
  <c r="H33" i="14"/>
  <c r="H32" i="14"/>
  <c r="H18" i="14"/>
  <c r="H17" i="14"/>
  <c r="C54" i="14"/>
  <c r="C50" i="14"/>
  <c r="C42" i="14"/>
  <c r="C40" i="14"/>
  <c r="C33" i="14"/>
  <c r="C32" i="14"/>
  <c r="C29" i="14"/>
  <c r="C22" i="14"/>
  <c r="C19" i="14"/>
  <c r="C18" i="14"/>
  <c r="C17" i="14"/>
  <c r="C11" i="14"/>
  <c r="H50" i="13"/>
  <c r="H33" i="13"/>
  <c r="H32" i="13"/>
  <c r="H29" i="13"/>
  <c r="H18" i="13"/>
  <c r="H17" i="13"/>
  <c r="C54" i="13"/>
  <c r="C50" i="13"/>
  <c r="C42" i="13"/>
  <c r="C40" i="13"/>
  <c r="C33" i="13"/>
  <c r="C32" i="13"/>
  <c r="C29" i="13"/>
  <c r="C22" i="13"/>
  <c r="C19" i="13"/>
  <c r="C18" i="13"/>
  <c r="C17" i="13"/>
  <c r="C11" i="13"/>
  <c r="H50" i="12"/>
  <c r="H33" i="12"/>
  <c r="H32" i="12"/>
  <c r="H29" i="12"/>
  <c r="H18" i="12"/>
  <c r="H17" i="12"/>
  <c r="C54" i="12"/>
  <c r="C42" i="12"/>
  <c r="C40" i="12"/>
  <c r="C33" i="12"/>
  <c r="C32" i="12"/>
  <c r="C29" i="12"/>
  <c r="C22" i="12"/>
  <c r="C19" i="12"/>
  <c r="C18" i="12"/>
  <c r="C17" i="12"/>
  <c r="C11" i="12"/>
  <c r="H50" i="11"/>
  <c r="H33" i="11"/>
  <c r="H32" i="11"/>
  <c r="H29" i="11"/>
  <c r="H18" i="11"/>
  <c r="H17" i="11"/>
  <c r="C54" i="11"/>
  <c r="C50" i="11"/>
  <c r="C42" i="11"/>
  <c r="C40" i="11"/>
  <c r="C33" i="11"/>
  <c r="C32" i="11"/>
  <c r="C29" i="11"/>
  <c r="C22" i="11"/>
  <c r="C19" i="11"/>
  <c r="C18" i="11"/>
  <c r="C17" i="11"/>
  <c r="C11" i="11"/>
  <c r="H50" i="10"/>
  <c r="H33" i="10"/>
  <c r="H32" i="10"/>
  <c r="H29" i="10"/>
  <c r="H18" i="10"/>
  <c r="H17" i="10"/>
  <c r="C54" i="10"/>
  <c r="C50" i="10"/>
  <c r="C42" i="10"/>
  <c r="C40" i="10"/>
  <c r="C33" i="10"/>
  <c r="C32" i="10"/>
  <c r="C29" i="10"/>
  <c r="C22" i="10"/>
  <c r="C19" i="10"/>
  <c r="C18" i="10"/>
  <c r="C17" i="10"/>
  <c r="C11" i="10"/>
  <c r="H50" i="9"/>
  <c r="H33" i="9"/>
  <c r="H32" i="9"/>
  <c r="H29" i="9"/>
  <c r="H18" i="9"/>
  <c r="H17" i="9"/>
  <c r="C54" i="9"/>
  <c r="C50" i="9"/>
  <c r="C42" i="9"/>
  <c r="C40" i="9"/>
  <c r="C33" i="9"/>
  <c r="C32" i="9"/>
  <c r="C29" i="9"/>
  <c r="C22" i="9"/>
  <c r="C19" i="9"/>
  <c r="C18" i="9"/>
  <c r="C17" i="9"/>
  <c r="C11" i="9"/>
  <c r="H50" i="8"/>
  <c r="H33" i="8"/>
  <c r="H32" i="8"/>
  <c r="H29" i="8"/>
  <c r="H18" i="8"/>
  <c r="H17" i="8"/>
  <c r="C54" i="8"/>
  <c r="C50" i="8"/>
  <c r="C42" i="8"/>
  <c r="C40" i="8"/>
  <c r="C33" i="8"/>
  <c r="C32" i="8"/>
  <c r="C29" i="8"/>
  <c r="C22" i="8"/>
  <c r="C19" i="8"/>
  <c r="C18" i="8"/>
  <c r="C17" i="8"/>
  <c r="C11" i="8"/>
  <c r="H50" i="7"/>
  <c r="H33" i="7"/>
  <c r="H32" i="7"/>
  <c r="H29" i="7"/>
  <c r="H18" i="7"/>
  <c r="H17" i="7"/>
  <c r="C54" i="7"/>
  <c r="C50" i="7"/>
  <c r="C42" i="7"/>
  <c r="C40" i="7"/>
  <c r="C33" i="7"/>
  <c r="C32" i="7"/>
  <c r="C29" i="7"/>
  <c r="C22" i="7"/>
  <c r="C19" i="7"/>
  <c r="C18" i="7"/>
  <c r="C17" i="7"/>
  <c r="C11" i="7"/>
  <c r="H50" i="6"/>
  <c r="H33" i="6"/>
  <c r="H32" i="6"/>
  <c r="H29" i="6"/>
  <c r="H18" i="6"/>
  <c r="H17" i="6"/>
  <c r="C54" i="6"/>
  <c r="C50" i="6"/>
  <c r="C42" i="6"/>
  <c r="C40" i="6"/>
  <c r="C33" i="6"/>
  <c r="C32" i="6"/>
  <c r="C29" i="6"/>
  <c r="C22" i="6"/>
  <c r="C19" i="6"/>
  <c r="C18" i="6"/>
  <c r="C17" i="6"/>
  <c r="C11" i="6"/>
  <c r="H50" i="5" l="1"/>
  <c r="H33" i="5"/>
  <c r="H32" i="5"/>
  <c r="H29" i="5"/>
  <c r="H18" i="5"/>
  <c r="H17" i="5"/>
  <c r="C54" i="5"/>
  <c r="C50" i="5"/>
  <c r="C42" i="5"/>
  <c r="C40" i="5"/>
  <c r="C33" i="5"/>
  <c r="C32" i="5"/>
  <c r="C29" i="5"/>
  <c r="C22" i="5"/>
  <c r="C19" i="5"/>
  <c r="C18" i="5"/>
  <c r="C17" i="5"/>
  <c r="C11" i="5"/>
  <c r="H50" i="4"/>
  <c r="H33" i="4"/>
  <c r="H32" i="4"/>
  <c r="H29" i="4"/>
  <c r="H18" i="4"/>
  <c r="H17" i="4"/>
  <c r="C54" i="4"/>
  <c r="C50" i="4"/>
  <c r="C42" i="4"/>
  <c r="C40" i="4"/>
  <c r="C33" i="4"/>
  <c r="C32" i="4"/>
  <c r="C29" i="4"/>
  <c r="C22" i="4"/>
  <c r="C19" i="4"/>
  <c r="C18" i="4"/>
  <c r="C17" i="4"/>
  <c r="C11" i="4"/>
  <c r="C8" i="4" s="1"/>
  <c r="H50" i="3"/>
  <c r="H29" i="3"/>
  <c r="H33" i="3"/>
  <c r="H32" i="3"/>
  <c r="H18" i="3"/>
  <c r="H17" i="3"/>
  <c r="H50" i="2"/>
  <c r="H32" i="2"/>
  <c r="H33" i="2"/>
  <c r="H29" i="2"/>
  <c r="H18" i="2"/>
  <c r="H17" i="2"/>
  <c r="C54" i="3"/>
  <c r="C50" i="3"/>
  <c r="C42" i="3"/>
  <c r="C40" i="3"/>
  <c r="C33" i="3"/>
  <c r="C32" i="3"/>
  <c r="C29" i="3"/>
  <c r="C22" i="3"/>
  <c r="C19" i="3"/>
  <c r="C18" i="3"/>
  <c r="C17" i="3"/>
  <c r="C11" i="3"/>
  <c r="C54" i="2"/>
  <c r="C50" i="2"/>
  <c r="C42" i="2"/>
  <c r="C40" i="2"/>
  <c r="C33" i="2"/>
  <c r="C32" i="2"/>
  <c r="C29" i="2"/>
  <c r="C22" i="2"/>
  <c r="C19" i="2"/>
  <c r="C18" i="2"/>
  <c r="C17" i="2"/>
  <c r="C11" i="2"/>
  <c r="Q43" i="1" l="1"/>
  <c r="Q44" i="1"/>
  <c r="Q45" i="1"/>
  <c r="Q46" i="1"/>
  <c r="Q47" i="1"/>
  <c r="Q48" i="1"/>
  <c r="Q49" i="1"/>
  <c r="Q50" i="1"/>
  <c r="Q51" i="1"/>
  <c r="Q52" i="1"/>
  <c r="Q53" i="1"/>
  <c r="Q54" i="1"/>
  <c r="P43" i="1"/>
  <c r="P44" i="1"/>
  <c r="P45" i="1"/>
  <c r="P46" i="1"/>
  <c r="P47" i="1"/>
  <c r="P48" i="1"/>
  <c r="P49" i="1"/>
  <c r="P50" i="1"/>
  <c r="P51" i="1"/>
  <c r="P52" i="1"/>
  <c r="P53" i="1"/>
  <c r="P54" i="1"/>
  <c r="O43" i="1"/>
  <c r="O44" i="1"/>
  <c r="O45" i="1"/>
  <c r="O46" i="1"/>
  <c r="O47" i="1"/>
  <c r="O48" i="1"/>
  <c r="O49" i="1"/>
  <c r="O50" i="1"/>
  <c r="O51" i="1"/>
  <c r="O52" i="1"/>
  <c r="O53" i="1"/>
  <c r="O54" i="1"/>
  <c r="P42" i="1"/>
  <c r="Q42" i="1"/>
  <c r="O42" i="1"/>
  <c r="M43" i="1"/>
  <c r="M44" i="1"/>
  <c r="M45" i="1"/>
  <c r="M46" i="1"/>
  <c r="M47" i="1"/>
  <c r="M48" i="1"/>
  <c r="M49" i="1"/>
  <c r="M50" i="1"/>
  <c r="M51" i="1"/>
  <c r="M52" i="1"/>
  <c r="M53" i="1"/>
  <c r="M54" i="1"/>
  <c r="L43" i="1"/>
  <c r="L44" i="1"/>
  <c r="L45" i="1"/>
  <c r="L46" i="1"/>
  <c r="L47" i="1"/>
  <c r="L48" i="1"/>
  <c r="L49" i="1"/>
  <c r="L50" i="1"/>
  <c r="L51" i="1"/>
  <c r="L52" i="1"/>
  <c r="L53" i="1"/>
  <c r="L54" i="1"/>
  <c r="K43" i="1"/>
  <c r="K44" i="1"/>
  <c r="K45" i="1"/>
  <c r="K46" i="1"/>
  <c r="K47" i="1"/>
  <c r="K48" i="1"/>
  <c r="K49" i="1"/>
  <c r="K50" i="1"/>
  <c r="K51" i="1"/>
  <c r="K52" i="1"/>
  <c r="K53" i="1"/>
  <c r="K54" i="1"/>
  <c r="J43" i="1"/>
  <c r="J44" i="1"/>
  <c r="J45" i="1"/>
  <c r="J46" i="1"/>
  <c r="J47" i="1"/>
  <c r="J48" i="1"/>
  <c r="J49" i="1"/>
  <c r="J50" i="1"/>
  <c r="J51" i="1"/>
  <c r="J52" i="1"/>
  <c r="J53" i="1"/>
  <c r="J54" i="1"/>
  <c r="I43" i="1"/>
  <c r="I44" i="1"/>
  <c r="I45" i="1"/>
  <c r="I46" i="1"/>
  <c r="I47" i="1"/>
  <c r="I48" i="1"/>
  <c r="I49" i="1"/>
  <c r="I50" i="1"/>
  <c r="I51" i="1"/>
  <c r="I52" i="1"/>
  <c r="I53" i="1"/>
  <c r="I54" i="1"/>
  <c r="H43" i="1"/>
  <c r="H44" i="1"/>
  <c r="H45" i="1"/>
  <c r="H46" i="1"/>
  <c r="H47" i="1"/>
  <c r="H48" i="1"/>
  <c r="H49" i="1"/>
  <c r="H50" i="1"/>
  <c r="H51" i="1"/>
  <c r="H52" i="1"/>
  <c r="H53" i="1"/>
  <c r="H54" i="1"/>
  <c r="G43" i="1"/>
  <c r="G44" i="1"/>
  <c r="G45" i="1"/>
  <c r="G46" i="1"/>
  <c r="G47" i="1"/>
  <c r="G48" i="1"/>
  <c r="G49" i="1"/>
  <c r="G50" i="1"/>
  <c r="G51" i="1"/>
  <c r="G52" i="1"/>
  <c r="G53" i="1"/>
  <c r="G54" i="1"/>
  <c r="F43" i="1"/>
  <c r="F44" i="1"/>
  <c r="F45" i="1"/>
  <c r="F46" i="1"/>
  <c r="F47" i="1"/>
  <c r="F48" i="1"/>
  <c r="F49" i="1"/>
  <c r="F50" i="1"/>
  <c r="F51" i="1"/>
  <c r="F52" i="1"/>
  <c r="F53" i="1"/>
  <c r="F54" i="1"/>
  <c r="E43" i="1"/>
  <c r="E44" i="1"/>
  <c r="E45" i="1"/>
  <c r="E46" i="1"/>
  <c r="E47" i="1"/>
  <c r="E48" i="1"/>
  <c r="E49" i="1"/>
  <c r="E50" i="1"/>
  <c r="E51" i="1"/>
  <c r="E52" i="1"/>
  <c r="E53" i="1"/>
  <c r="E54" i="1"/>
  <c r="M42" i="1"/>
  <c r="E42" i="1"/>
  <c r="F42" i="1"/>
  <c r="G42" i="1"/>
  <c r="H42" i="1"/>
  <c r="I42" i="1"/>
  <c r="J42" i="1"/>
  <c r="K42" i="1"/>
  <c r="L42" i="1"/>
  <c r="D43" i="1"/>
  <c r="D44" i="1"/>
  <c r="D45" i="1"/>
  <c r="D46" i="1"/>
  <c r="D47" i="1"/>
  <c r="D48" i="1"/>
  <c r="D49" i="1"/>
  <c r="D50" i="1"/>
  <c r="D51" i="1"/>
  <c r="D52" i="1"/>
  <c r="D53" i="1"/>
  <c r="D54" i="1"/>
  <c r="D42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P25" i="1"/>
  <c r="Q25" i="1"/>
  <c r="O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E25" i="1"/>
  <c r="F25" i="1"/>
  <c r="G25" i="1"/>
  <c r="H25" i="1"/>
  <c r="I25" i="1"/>
  <c r="J25" i="1"/>
  <c r="K25" i="1"/>
  <c r="L25" i="1"/>
  <c r="M25" i="1"/>
  <c r="D25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10" i="1"/>
  <c r="Q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10" i="1"/>
  <c r="M12" i="1"/>
  <c r="M13" i="1"/>
  <c r="M14" i="1"/>
  <c r="M15" i="1"/>
  <c r="M16" i="1"/>
  <c r="M17" i="1"/>
  <c r="M18" i="1"/>
  <c r="M19" i="1"/>
  <c r="M20" i="1"/>
  <c r="M21" i="1"/>
  <c r="M22" i="1"/>
  <c r="M23" i="1"/>
  <c r="L12" i="1"/>
  <c r="L13" i="1"/>
  <c r="L14" i="1"/>
  <c r="L15" i="1"/>
  <c r="L16" i="1"/>
  <c r="L17" i="1"/>
  <c r="L18" i="1"/>
  <c r="L19" i="1"/>
  <c r="L20" i="1"/>
  <c r="L21" i="1"/>
  <c r="L22" i="1"/>
  <c r="L23" i="1"/>
  <c r="K12" i="1"/>
  <c r="K13" i="1"/>
  <c r="K14" i="1"/>
  <c r="K15" i="1"/>
  <c r="K16" i="1"/>
  <c r="K17" i="1"/>
  <c r="K18" i="1"/>
  <c r="K19" i="1"/>
  <c r="K20" i="1"/>
  <c r="K21" i="1"/>
  <c r="K22" i="1"/>
  <c r="K23" i="1"/>
  <c r="J12" i="1"/>
  <c r="J13" i="1"/>
  <c r="J14" i="1"/>
  <c r="J15" i="1"/>
  <c r="J16" i="1"/>
  <c r="J17" i="1"/>
  <c r="J18" i="1"/>
  <c r="J19" i="1"/>
  <c r="J20" i="1"/>
  <c r="J21" i="1"/>
  <c r="J22" i="1"/>
  <c r="J23" i="1"/>
  <c r="I12" i="1"/>
  <c r="I13" i="1"/>
  <c r="I14" i="1"/>
  <c r="I15" i="1"/>
  <c r="I16" i="1"/>
  <c r="I17" i="1"/>
  <c r="I18" i="1"/>
  <c r="I19" i="1"/>
  <c r="I20" i="1"/>
  <c r="I21" i="1"/>
  <c r="I22" i="1"/>
  <c r="I23" i="1"/>
  <c r="H12" i="1"/>
  <c r="H13" i="1"/>
  <c r="H14" i="1"/>
  <c r="H15" i="1"/>
  <c r="H16" i="1"/>
  <c r="H17" i="1"/>
  <c r="H18" i="1"/>
  <c r="H19" i="1"/>
  <c r="H20" i="1"/>
  <c r="H21" i="1"/>
  <c r="H22" i="1"/>
  <c r="H23" i="1"/>
  <c r="G12" i="1"/>
  <c r="G13" i="1"/>
  <c r="G14" i="1"/>
  <c r="G15" i="1"/>
  <c r="G16" i="1"/>
  <c r="G17" i="1"/>
  <c r="G18" i="1"/>
  <c r="G19" i="1"/>
  <c r="G20" i="1"/>
  <c r="G21" i="1"/>
  <c r="G22" i="1"/>
  <c r="G23" i="1"/>
  <c r="F21" i="1"/>
  <c r="F22" i="1"/>
  <c r="F23" i="1"/>
  <c r="F12" i="1"/>
  <c r="F13" i="1"/>
  <c r="F14" i="1"/>
  <c r="F15" i="1"/>
  <c r="F16" i="1"/>
  <c r="F17" i="1"/>
  <c r="F18" i="1"/>
  <c r="F19" i="1"/>
  <c r="F20" i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F10" i="1"/>
  <c r="G10" i="1"/>
  <c r="H10" i="1"/>
  <c r="I10" i="1"/>
  <c r="J10" i="1"/>
  <c r="K10" i="1"/>
  <c r="L10" i="1"/>
  <c r="M10" i="1"/>
  <c r="E11" i="1"/>
  <c r="F11" i="1"/>
  <c r="G11" i="1"/>
  <c r="H11" i="1"/>
  <c r="I11" i="1"/>
  <c r="J11" i="1"/>
  <c r="K11" i="1"/>
  <c r="L11" i="1"/>
  <c r="M1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10" i="1"/>
  <c r="C43" i="1" l="1"/>
  <c r="C44" i="1"/>
  <c r="C45" i="1"/>
  <c r="C46" i="1"/>
  <c r="C47" i="1"/>
  <c r="C48" i="1"/>
  <c r="C49" i="1"/>
  <c r="C50" i="1"/>
  <c r="C51" i="1"/>
  <c r="C52" i="1"/>
  <c r="C53" i="1"/>
  <c r="C54" i="1"/>
  <c r="C42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25" i="1"/>
  <c r="C10" i="1"/>
  <c r="C15" i="1"/>
  <c r="C16" i="1"/>
  <c r="C17" i="1"/>
  <c r="C18" i="1"/>
  <c r="C19" i="1"/>
  <c r="C20" i="1"/>
  <c r="C21" i="1"/>
  <c r="C22" i="1"/>
  <c r="C23" i="1"/>
  <c r="C12" i="1"/>
  <c r="C13" i="1"/>
  <c r="C14" i="1"/>
  <c r="C11" i="1"/>
  <c r="S55" i="1"/>
  <c r="S8" i="1"/>
  <c r="S55" i="2"/>
  <c r="S8" i="2"/>
  <c r="S55" i="3"/>
  <c r="S8" i="3"/>
  <c r="S55" i="4"/>
  <c r="S8" i="4"/>
  <c r="S55" i="5"/>
  <c r="S8" i="5"/>
  <c r="S55" i="6"/>
  <c r="S8" i="6"/>
  <c r="S55" i="7"/>
  <c r="S8" i="7"/>
  <c r="S55" i="8"/>
  <c r="S8" i="8"/>
  <c r="S55" i="9"/>
  <c r="S8" i="9"/>
  <c r="S55" i="10"/>
  <c r="S8" i="10"/>
  <c r="S55" i="11"/>
  <c r="S8" i="11"/>
  <c r="S55" i="12"/>
  <c r="S8" i="12"/>
  <c r="S55" i="13"/>
  <c r="S8" i="13"/>
  <c r="S55" i="14"/>
  <c r="S8" i="14"/>
  <c r="S55" i="15"/>
  <c r="S8" i="15"/>
  <c r="S55" i="16"/>
  <c r="S8" i="16"/>
  <c r="S55" i="17"/>
  <c r="S8" i="17"/>
  <c r="S55" i="18"/>
  <c r="S8" i="18"/>
  <c r="S55" i="19"/>
  <c r="S8" i="19"/>
  <c r="S55" i="20"/>
  <c r="S8" i="20"/>
  <c r="S55" i="21"/>
  <c r="S8" i="21"/>
  <c r="S55" i="22"/>
  <c r="S8" i="22"/>
  <c r="S55" i="23"/>
  <c r="S8" i="23"/>
  <c r="C24" i="1" l="1"/>
  <c r="C41" i="1"/>
  <c r="N54" i="23"/>
  <c r="R54" i="23" s="1"/>
  <c r="N53" i="23"/>
  <c r="R53" i="23" s="1"/>
  <c r="N52" i="23"/>
  <c r="R52" i="23" s="1"/>
  <c r="N51" i="23"/>
  <c r="N50" i="23"/>
  <c r="R50" i="23" s="1"/>
  <c r="N49" i="23"/>
  <c r="R49" i="23" s="1"/>
  <c r="N48" i="23"/>
  <c r="R48" i="23" s="1"/>
  <c r="N47" i="23"/>
  <c r="R47" i="23" s="1"/>
  <c r="N46" i="23"/>
  <c r="R46" i="23" s="1"/>
  <c r="N45" i="23"/>
  <c r="R45" i="23" s="1"/>
  <c r="N44" i="23"/>
  <c r="R44" i="23" s="1"/>
  <c r="N43" i="23"/>
  <c r="R43" i="23" s="1"/>
  <c r="N42" i="23"/>
  <c r="R42" i="23" s="1"/>
  <c r="Q41" i="23"/>
  <c r="P41" i="23"/>
  <c r="O41" i="23"/>
  <c r="M41" i="23"/>
  <c r="L41" i="23"/>
  <c r="K41" i="23"/>
  <c r="J41" i="23"/>
  <c r="I41" i="23"/>
  <c r="H41" i="23"/>
  <c r="G41" i="23"/>
  <c r="F41" i="23"/>
  <c r="E41" i="23"/>
  <c r="D41" i="23"/>
  <c r="C41" i="23"/>
  <c r="N40" i="23"/>
  <c r="R40" i="23" s="1"/>
  <c r="N39" i="23"/>
  <c r="R39" i="23" s="1"/>
  <c r="N38" i="23"/>
  <c r="R38" i="23" s="1"/>
  <c r="N37" i="23"/>
  <c r="R37" i="23" s="1"/>
  <c r="N36" i="23"/>
  <c r="R36" i="23" s="1"/>
  <c r="N35" i="23"/>
  <c r="R35" i="23" s="1"/>
  <c r="N34" i="23"/>
  <c r="R34" i="23" s="1"/>
  <c r="N33" i="23"/>
  <c r="R33" i="23" s="1"/>
  <c r="N32" i="23"/>
  <c r="R32" i="23" s="1"/>
  <c r="N31" i="23"/>
  <c r="R31" i="23" s="1"/>
  <c r="N30" i="23"/>
  <c r="R30" i="23" s="1"/>
  <c r="N29" i="23"/>
  <c r="R29" i="23" s="1"/>
  <c r="N28" i="23"/>
  <c r="R28" i="23" s="1"/>
  <c r="N27" i="23"/>
  <c r="R27" i="23" s="1"/>
  <c r="N26" i="23"/>
  <c r="R26" i="23" s="1"/>
  <c r="N25" i="23"/>
  <c r="R25" i="23" s="1"/>
  <c r="Q24" i="23"/>
  <c r="P24" i="23"/>
  <c r="O24" i="23"/>
  <c r="M24" i="23"/>
  <c r="L24" i="23"/>
  <c r="K24" i="23"/>
  <c r="J24" i="23"/>
  <c r="I24" i="23"/>
  <c r="H24" i="23"/>
  <c r="G24" i="23"/>
  <c r="F24" i="23"/>
  <c r="E24" i="23"/>
  <c r="D24" i="23"/>
  <c r="C24" i="23"/>
  <c r="N23" i="23"/>
  <c r="R23" i="23" s="1"/>
  <c r="N22" i="23"/>
  <c r="R22" i="23" s="1"/>
  <c r="N21" i="23"/>
  <c r="R21" i="23" s="1"/>
  <c r="N20" i="23"/>
  <c r="R20" i="23" s="1"/>
  <c r="N19" i="23"/>
  <c r="R19" i="23" s="1"/>
  <c r="N18" i="23"/>
  <c r="R18" i="23" s="1"/>
  <c r="N17" i="23"/>
  <c r="R17" i="23" s="1"/>
  <c r="N16" i="23"/>
  <c r="R16" i="23" s="1"/>
  <c r="N15" i="23"/>
  <c r="R15" i="23" s="1"/>
  <c r="N14" i="23"/>
  <c r="R14" i="23" s="1"/>
  <c r="N13" i="23"/>
  <c r="R13" i="23" s="1"/>
  <c r="N12" i="23"/>
  <c r="R12" i="23" s="1"/>
  <c r="N11" i="23"/>
  <c r="R11" i="23" s="1"/>
  <c r="N10" i="23"/>
  <c r="R10" i="23" s="1"/>
  <c r="Q9" i="23"/>
  <c r="P9" i="23"/>
  <c r="O9" i="23"/>
  <c r="M9" i="23"/>
  <c r="L9" i="23"/>
  <c r="K9" i="23"/>
  <c r="J9" i="23"/>
  <c r="I9" i="23"/>
  <c r="H9" i="23"/>
  <c r="G9" i="23"/>
  <c r="F9" i="23"/>
  <c r="F55" i="23" s="1"/>
  <c r="E9" i="23"/>
  <c r="E55" i="23" s="1"/>
  <c r="D9" i="23"/>
  <c r="D55" i="23" s="1"/>
  <c r="C9" i="23"/>
  <c r="Q8" i="23"/>
  <c r="P8" i="23"/>
  <c r="O8" i="23"/>
  <c r="M8" i="23"/>
  <c r="L8" i="23"/>
  <c r="K8" i="23"/>
  <c r="J8" i="23"/>
  <c r="I8" i="23"/>
  <c r="H8" i="23"/>
  <c r="G8" i="23"/>
  <c r="F8" i="23"/>
  <c r="E8" i="23"/>
  <c r="D8" i="23"/>
  <c r="C8" i="23"/>
  <c r="N54" i="22"/>
  <c r="R54" i="22" s="1"/>
  <c r="N53" i="22"/>
  <c r="R53" i="22" s="1"/>
  <c r="N52" i="22"/>
  <c r="R52" i="22" s="1"/>
  <c r="N51" i="22"/>
  <c r="N50" i="22"/>
  <c r="R50" i="22" s="1"/>
  <c r="N49" i="22"/>
  <c r="R49" i="22" s="1"/>
  <c r="N48" i="22"/>
  <c r="R48" i="22" s="1"/>
  <c r="N47" i="22"/>
  <c r="R47" i="22" s="1"/>
  <c r="N46" i="22"/>
  <c r="R46" i="22" s="1"/>
  <c r="N45" i="22"/>
  <c r="R45" i="22" s="1"/>
  <c r="N44" i="22"/>
  <c r="R44" i="22" s="1"/>
  <c r="N43" i="22"/>
  <c r="R43" i="22" s="1"/>
  <c r="N42" i="22"/>
  <c r="R42" i="22" s="1"/>
  <c r="Q41" i="22"/>
  <c r="P41" i="22"/>
  <c r="O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R40" i="22" s="1"/>
  <c r="N39" i="22"/>
  <c r="R39" i="22" s="1"/>
  <c r="N38" i="22"/>
  <c r="R38" i="22" s="1"/>
  <c r="N37" i="22"/>
  <c r="R37" i="22" s="1"/>
  <c r="N36" i="22"/>
  <c r="R36" i="22" s="1"/>
  <c r="N35" i="22"/>
  <c r="R35" i="22" s="1"/>
  <c r="N34" i="22"/>
  <c r="N33" i="22"/>
  <c r="R33" i="22" s="1"/>
  <c r="N32" i="22"/>
  <c r="R32" i="22" s="1"/>
  <c r="N31" i="22"/>
  <c r="R31" i="22" s="1"/>
  <c r="N30" i="22"/>
  <c r="R30" i="22" s="1"/>
  <c r="N29" i="22"/>
  <c r="R29" i="22" s="1"/>
  <c r="N28" i="22"/>
  <c r="R28" i="22" s="1"/>
  <c r="N27" i="22"/>
  <c r="R27" i="22" s="1"/>
  <c r="N26" i="22"/>
  <c r="R26" i="22" s="1"/>
  <c r="N25" i="22"/>
  <c r="R25" i="22" s="1"/>
  <c r="Q24" i="22"/>
  <c r="P24" i="22"/>
  <c r="O24" i="22"/>
  <c r="M24" i="22"/>
  <c r="L24" i="22"/>
  <c r="K24" i="22"/>
  <c r="J24" i="22"/>
  <c r="I24" i="22"/>
  <c r="H24" i="22"/>
  <c r="G24" i="22"/>
  <c r="F24" i="22"/>
  <c r="E24" i="22"/>
  <c r="D24" i="22"/>
  <c r="C24" i="22"/>
  <c r="N23" i="22"/>
  <c r="R23" i="22" s="1"/>
  <c r="N22" i="22"/>
  <c r="R22" i="22" s="1"/>
  <c r="N21" i="22"/>
  <c r="R21" i="22" s="1"/>
  <c r="N20" i="22"/>
  <c r="R20" i="22" s="1"/>
  <c r="N19" i="22"/>
  <c r="R19" i="22" s="1"/>
  <c r="N18" i="22"/>
  <c r="R18" i="22" s="1"/>
  <c r="N17" i="22"/>
  <c r="R17" i="22" s="1"/>
  <c r="N16" i="22"/>
  <c r="R16" i="22" s="1"/>
  <c r="N15" i="22"/>
  <c r="R15" i="22" s="1"/>
  <c r="N14" i="22"/>
  <c r="R14" i="22" s="1"/>
  <c r="N13" i="22"/>
  <c r="R13" i="22" s="1"/>
  <c r="N12" i="22"/>
  <c r="R12" i="22" s="1"/>
  <c r="N11" i="22"/>
  <c r="R11" i="22" s="1"/>
  <c r="N10" i="22"/>
  <c r="Q9" i="22"/>
  <c r="P9" i="22"/>
  <c r="O9" i="22"/>
  <c r="M9" i="22"/>
  <c r="L9" i="22"/>
  <c r="K9" i="22"/>
  <c r="J9" i="22"/>
  <c r="J55" i="22" s="1"/>
  <c r="I9" i="22"/>
  <c r="I55" i="22" s="1"/>
  <c r="H9" i="22"/>
  <c r="G9" i="22"/>
  <c r="G55" i="22" s="1"/>
  <c r="F9" i="22"/>
  <c r="F55" i="22" s="1"/>
  <c r="E9" i="22"/>
  <c r="E55" i="22" s="1"/>
  <c r="D9" i="22"/>
  <c r="D55" i="22" s="1"/>
  <c r="C9" i="22"/>
  <c r="C55" i="22" s="1"/>
  <c r="Q8" i="22"/>
  <c r="P8" i="22"/>
  <c r="O8" i="22"/>
  <c r="M8" i="22"/>
  <c r="L8" i="22"/>
  <c r="K8" i="22"/>
  <c r="J8" i="22"/>
  <c r="I8" i="22"/>
  <c r="H8" i="22"/>
  <c r="G8" i="22"/>
  <c r="F8" i="22"/>
  <c r="E8" i="22"/>
  <c r="D8" i="22"/>
  <c r="C8" i="22"/>
  <c r="N54" i="21"/>
  <c r="R54" i="21" s="1"/>
  <c r="N53" i="21"/>
  <c r="R53" i="21" s="1"/>
  <c r="N52" i="21"/>
  <c r="R52" i="21" s="1"/>
  <c r="N51" i="21"/>
  <c r="N50" i="21"/>
  <c r="R50" i="21" s="1"/>
  <c r="N49" i="21"/>
  <c r="R49" i="21" s="1"/>
  <c r="N48" i="21"/>
  <c r="R48" i="21" s="1"/>
  <c r="N47" i="21"/>
  <c r="R47" i="21" s="1"/>
  <c r="N46" i="21"/>
  <c r="R46" i="21" s="1"/>
  <c r="N45" i="21"/>
  <c r="R45" i="21" s="1"/>
  <c r="N44" i="21"/>
  <c r="R44" i="21" s="1"/>
  <c r="N43" i="21"/>
  <c r="R43" i="21" s="1"/>
  <c r="N42" i="21"/>
  <c r="R42" i="21" s="1"/>
  <c r="Q41" i="21"/>
  <c r="P41" i="21"/>
  <c r="O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R40" i="21" s="1"/>
  <c r="N39" i="21"/>
  <c r="R39" i="21" s="1"/>
  <c r="N38" i="21"/>
  <c r="R38" i="21" s="1"/>
  <c r="N37" i="21"/>
  <c r="R37" i="21" s="1"/>
  <c r="N36" i="21"/>
  <c r="R36" i="21" s="1"/>
  <c r="N35" i="21"/>
  <c r="R35" i="21" s="1"/>
  <c r="N34" i="21"/>
  <c r="N33" i="21"/>
  <c r="R33" i="21" s="1"/>
  <c r="N32" i="21"/>
  <c r="R32" i="21" s="1"/>
  <c r="N31" i="21"/>
  <c r="R31" i="21" s="1"/>
  <c r="N30" i="21"/>
  <c r="R30" i="21" s="1"/>
  <c r="N29" i="21"/>
  <c r="R29" i="21" s="1"/>
  <c r="N28" i="21"/>
  <c r="R28" i="21" s="1"/>
  <c r="N27" i="21"/>
  <c r="R27" i="21" s="1"/>
  <c r="N26" i="21"/>
  <c r="R26" i="21" s="1"/>
  <c r="N25" i="21"/>
  <c r="R25" i="21" s="1"/>
  <c r="Q24" i="21"/>
  <c r="P24" i="21"/>
  <c r="O24" i="21"/>
  <c r="M24" i="21"/>
  <c r="L24" i="21"/>
  <c r="K24" i="21"/>
  <c r="J24" i="21"/>
  <c r="I24" i="21"/>
  <c r="H24" i="21"/>
  <c r="G24" i="21"/>
  <c r="F24" i="21"/>
  <c r="E24" i="21"/>
  <c r="D24" i="21"/>
  <c r="C24" i="21"/>
  <c r="N23" i="21"/>
  <c r="R23" i="21" s="1"/>
  <c r="N22" i="21"/>
  <c r="R22" i="21" s="1"/>
  <c r="N21" i="21"/>
  <c r="R21" i="21" s="1"/>
  <c r="N20" i="21"/>
  <c r="R20" i="21" s="1"/>
  <c r="N19" i="21"/>
  <c r="R19" i="21" s="1"/>
  <c r="N18" i="21"/>
  <c r="R18" i="21" s="1"/>
  <c r="N17" i="21"/>
  <c r="R17" i="21" s="1"/>
  <c r="N16" i="21"/>
  <c r="R16" i="21" s="1"/>
  <c r="N15" i="21"/>
  <c r="R15" i="21" s="1"/>
  <c r="N14" i="21"/>
  <c r="R14" i="21" s="1"/>
  <c r="N13" i="21"/>
  <c r="R13" i="21" s="1"/>
  <c r="N12" i="21"/>
  <c r="R12" i="21" s="1"/>
  <c r="N11" i="21"/>
  <c r="R11" i="21" s="1"/>
  <c r="N10" i="21"/>
  <c r="R10" i="21" s="1"/>
  <c r="Q9" i="21"/>
  <c r="P9" i="21"/>
  <c r="O9" i="21"/>
  <c r="M9" i="21"/>
  <c r="L9" i="21"/>
  <c r="K9" i="21"/>
  <c r="J9" i="21"/>
  <c r="I9" i="21"/>
  <c r="H9" i="21"/>
  <c r="G9" i="21"/>
  <c r="F9" i="21"/>
  <c r="E9" i="21"/>
  <c r="D9" i="21"/>
  <c r="C9" i="21"/>
  <c r="Q8" i="21"/>
  <c r="P8" i="21"/>
  <c r="O8" i="21"/>
  <c r="M8" i="21"/>
  <c r="L8" i="21"/>
  <c r="K8" i="21"/>
  <c r="J8" i="21"/>
  <c r="I8" i="21"/>
  <c r="H8" i="21"/>
  <c r="G8" i="21"/>
  <c r="F8" i="21"/>
  <c r="E8" i="21"/>
  <c r="D8" i="21"/>
  <c r="C8" i="21"/>
  <c r="N54" i="20"/>
  <c r="R54" i="20" s="1"/>
  <c r="N53" i="20"/>
  <c r="R53" i="20" s="1"/>
  <c r="N52" i="20"/>
  <c r="R52" i="20" s="1"/>
  <c r="N51" i="20"/>
  <c r="R51" i="20" s="1"/>
  <c r="N50" i="20"/>
  <c r="R50" i="20" s="1"/>
  <c r="N49" i="20"/>
  <c r="R49" i="20" s="1"/>
  <c r="N48" i="20"/>
  <c r="R48" i="20" s="1"/>
  <c r="N47" i="20"/>
  <c r="R47" i="20" s="1"/>
  <c r="N46" i="20"/>
  <c r="R46" i="20" s="1"/>
  <c r="N45" i="20"/>
  <c r="R45" i="20" s="1"/>
  <c r="N44" i="20"/>
  <c r="R44" i="20" s="1"/>
  <c r="N43" i="20"/>
  <c r="R43" i="20" s="1"/>
  <c r="N42" i="20"/>
  <c r="R42" i="20" s="1"/>
  <c r="Q41" i="20"/>
  <c r="P41" i="20"/>
  <c r="O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R40" i="20" s="1"/>
  <c r="N39" i="20"/>
  <c r="R39" i="20" s="1"/>
  <c r="N38" i="20"/>
  <c r="R38" i="20" s="1"/>
  <c r="N37" i="20"/>
  <c r="R37" i="20" s="1"/>
  <c r="N36" i="20"/>
  <c r="R36" i="20" s="1"/>
  <c r="N35" i="20"/>
  <c r="R35" i="20" s="1"/>
  <c r="N34" i="20"/>
  <c r="R34" i="20" s="1"/>
  <c r="N33" i="20"/>
  <c r="R33" i="20" s="1"/>
  <c r="N32" i="20"/>
  <c r="R32" i="20" s="1"/>
  <c r="N31" i="20"/>
  <c r="R31" i="20" s="1"/>
  <c r="N30" i="20"/>
  <c r="R30" i="20" s="1"/>
  <c r="N29" i="20"/>
  <c r="R29" i="20" s="1"/>
  <c r="N28" i="20"/>
  <c r="R28" i="20" s="1"/>
  <c r="N27" i="20"/>
  <c r="R27" i="20" s="1"/>
  <c r="N26" i="20"/>
  <c r="R26" i="20" s="1"/>
  <c r="N25" i="20"/>
  <c r="R25" i="20" s="1"/>
  <c r="Q24" i="20"/>
  <c r="P24" i="20"/>
  <c r="O24" i="20"/>
  <c r="M24" i="20"/>
  <c r="L24" i="20"/>
  <c r="K24" i="20"/>
  <c r="J24" i="20"/>
  <c r="I24" i="20"/>
  <c r="H24" i="20"/>
  <c r="G24" i="20"/>
  <c r="F24" i="20"/>
  <c r="E24" i="20"/>
  <c r="D24" i="20"/>
  <c r="C24" i="20"/>
  <c r="N23" i="20"/>
  <c r="R23" i="20" s="1"/>
  <c r="N22" i="20"/>
  <c r="R22" i="20" s="1"/>
  <c r="N21" i="20"/>
  <c r="R21" i="20" s="1"/>
  <c r="N20" i="20"/>
  <c r="R20" i="20" s="1"/>
  <c r="N19" i="20"/>
  <c r="R19" i="20" s="1"/>
  <c r="N18" i="20"/>
  <c r="R18" i="20" s="1"/>
  <c r="N17" i="20"/>
  <c r="N16" i="20"/>
  <c r="R16" i="20" s="1"/>
  <c r="N15" i="20"/>
  <c r="R15" i="20" s="1"/>
  <c r="N14" i="20"/>
  <c r="R14" i="20" s="1"/>
  <c r="N13" i="20"/>
  <c r="R13" i="20" s="1"/>
  <c r="N12" i="20"/>
  <c r="R12" i="20" s="1"/>
  <c r="N11" i="20"/>
  <c r="R11" i="20" s="1"/>
  <c r="N10" i="20"/>
  <c r="Q9" i="20"/>
  <c r="P9" i="20"/>
  <c r="O9" i="20"/>
  <c r="M9" i="20"/>
  <c r="L9" i="20"/>
  <c r="K9" i="20"/>
  <c r="K55" i="20" s="1"/>
  <c r="J9" i="20"/>
  <c r="J55" i="20" s="1"/>
  <c r="I9" i="20"/>
  <c r="I55" i="20" s="1"/>
  <c r="H9" i="20"/>
  <c r="G9" i="20"/>
  <c r="G55" i="20" s="1"/>
  <c r="F9" i="20"/>
  <c r="F55" i="20" s="1"/>
  <c r="E9" i="20"/>
  <c r="D9" i="20"/>
  <c r="C9" i="20"/>
  <c r="Q8" i="20"/>
  <c r="P8" i="20"/>
  <c r="O8" i="20"/>
  <c r="M8" i="20"/>
  <c r="L8" i="20"/>
  <c r="K8" i="20"/>
  <c r="J8" i="20"/>
  <c r="I8" i="20"/>
  <c r="H8" i="20"/>
  <c r="G8" i="20"/>
  <c r="F8" i="20"/>
  <c r="E8" i="20"/>
  <c r="D8" i="20"/>
  <c r="C8" i="20"/>
  <c r="N54" i="19"/>
  <c r="R54" i="19" s="1"/>
  <c r="N53" i="19"/>
  <c r="R53" i="19" s="1"/>
  <c r="N52" i="19"/>
  <c r="R52" i="19" s="1"/>
  <c r="N51" i="19"/>
  <c r="N50" i="19"/>
  <c r="R50" i="19" s="1"/>
  <c r="N49" i="19"/>
  <c r="R49" i="19" s="1"/>
  <c r="N48" i="19"/>
  <c r="R48" i="19" s="1"/>
  <c r="N47" i="19"/>
  <c r="R47" i="19" s="1"/>
  <c r="N46" i="19"/>
  <c r="R46" i="19" s="1"/>
  <c r="N45" i="19"/>
  <c r="R45" i="19" s="1"/>
  <c r="N44" i="19"/>
  <c r="R44" i="19" s="1"/>
  <c r="N43" i="19"/>
  <c r="R43" i="19" s="1"/>
  <c r="N42" i="19"/>
  <c r="R42" i="19" s="1"/>
  <c r="Q41" i="19"/>
  <c r="P41" i="19"/>
  <c r="O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R40" i="19" s="1"/>
  <c r="N39" i="19"/>
  <c r="R39" i="19" s="1"/>
  <c r="N38" i="19"/>
  <c r="R38" i="19" s="1"/>
  <c r="N37" i="19"/>
  <c r="R37" i="19" s="1"/>
  <c r="N36" i="19"/>
  <c r="R36" i="19" s="1"/>
  <c r="N35" i="19"/>
  <c r="R35" i="19" s="1"/>
  <c r="N34" i="19"/>
  <c r="R34" i="19" s="1"/>
  <c r="N33" i="19"/>
  <c r="R33" i="19" s="1"/>
  <c r="N32" i="19"/>
  <c r="R32" i="19" s="1"/>
  <c r="N31" i="19"/>
  <c r="R31" i="19" s="1"/>
  <c r="N30" i="19"/>
  <c r="R30" i="19" s="1"/>
  <c r="N29" i="19"/>
  <c r="R29" i="19" s="1"/>
  <c r="N28" i="19"/>
  <c r="R28" i="19" s="1"/>
  <c r="N27" i="19"/>
  <c r="R27" i="19" s="1"/>
  <c r="N26" i="19"/>
  <c r="R26" i="19" s="1"/>
  <c r="N25" i="19"/>
  <c r="R25" i="19" s="1"/>
  <c r="Q24" i="19"/>
  <c r="P24" i="19"/>
  <c r="O24" i="19"/>
  <c r="M24" i="19"/>
  <c r="L24" i="19"/>
  <c r="K24" i="19"/>
  <c r="J24" i="19"/>
  <c r="I24" i="19"/>
  <c r="H24" i="19"/>
  <c r="G24" i="19"/>
  <c r="G55" i="19" s="1"/>
  <c r="F24" i="19"/>
  <c r="F55" i="19" s="1"/>
  <c r="E24" i="19"/>
  <c r="E55" i="19" s="1"/>
  <c r="D24" i="19"/>
  <c r="C24" i="19"/>
  <c r="N23" i="19"/>
  <c r="R23" i="19" s="1"/>
  <c r="N22" i="19"/>
  <c r="R22" i="19" s="1"/>
  <c r="N21" i="19"/>
  <c r="R21" i="19" s="1"/>
  <c r="N20" i="19"/>
  <c r="R20" i="19" s="1"/>
  <c r="N19" i="19"/>
  <c r="R19" i="19" s="1"/>
  <c r="N18" i="19"/>
  <c r="R18" i="19" s="1"/>
  <c r="N17" i="19"/>
  <c r="R17" i="19" s="1"/>
  <c r="N16" i="19"/>
  <c r="R16" i="19" s="1"/>
  <c r="N15" i="19"/>
  <c r="R15" i="19" s="1"/>
  <c r="N14" i="19"/>
  <c r="R14" i="19" s="1"/>
  <c r="N13" i="19"/>
  <c r="R13" i="19" s="1"/>
  <c r="N12" i="19"/>
  <c r="R12" i="19" s="1"/>
  <c r="N11" i="19"/>
  <c r="R11" i="19" s="1"/>
  <c r="N10" i="19"/>
  <c r="R10" i="19" s="1"/>
  <c r="Q9" i="19"/>
  <c r="Q55" i="19" s="1"/>
  <c r="P9" i="19"/>
  <c r="P55" i="19" s="1"/>
  <c r="O9" i="19"/>
  <c r="O55" i="19" s="1"/>
  <c r="M9" i="19"/>
  <c r="M55" i="19" s="1"/>
  <c r="L9" i="19"/>
  <c r="L55" i="19" s="1"/>
  <c r="K9" i="19"/>
  <c r="K55" i="19" s="1"/>
  <c r="J9" i="19"/>
  <c r="J55" i="19" s="1"/>
  <c r="I9" i="19"/>
  <c r="I55" i="19" s="1"/>
  <c r="H9" i="19"/>
  <c r="G9" i="19"/>
  <c r="F9" i="19"/>
  <c r="E9" i="19"/>
  <c r="D9" i="19"/>
  <c r="C9" i="19"/>
  <c r="Q8" i="19"/>
  <c r="P8" i="19"/>
  <c r="O8" i="19"/>
  <c r="M8" i="19"/>
  <c r="L8" i="19"/>
  <c r="K8" i="19"/>
  <c r="J8" i="19"/>
  <c r="I8" i="19"/>
  <c r="H8" i="19"/>
  <c r="G8" i="19"/>
  <c r="F8" i="19"/>
  <c r="E8" i="19"/>
  <c r="D8" i="19"/>
  <c r="C8" i="19"/>
  <c r="F55" i="18"/>
  <c r="E55" i="18"/>
  <c r="D55" i="18"/>
  <c r="N54" i="18"/>
  <c r="R54" i="18" s="1"/>
  <c r="N53" i="18"/>
  <c r="R53" i="18" s="1"/>
  <c r="N52" i="18"/>
  <c r="R52" i="18" s="1"/>
  <c r="N51" i="18"/>
  <c r="R51" i="18" s="1"/>
  <c r="N50" i="18"/>
  <c r="R50" i="18" s="1"/>
  <c r="N49" i="18"/>
  <c r="R49" i="18" s="1"/>
  <c r="N48" i="18"/>
  <c r="R48" i="18" s="1"/>
  <c r="N47" i="18"/>
  <c r="R47" i="18" s="1"/>
  <c r="N46" i="18"/>
  <c r="R46" i="18" s="1"/>
  <c r="N45" i="18"/>
  <c r="R45" i="18" s="1"/>
  <c r="N44" i="18"/>
  <c r="R44" i="18" s="1"/>
  <c r="N43" i="18"/>
  <c r="R43" i="18" s="1"/>
  <c r="N42" i="18"/>
  <c r="R42" i="18" s="1"/>
  <c r="Q41" i="18"/>
  <c r="P41" i="18"/>
  <c r="O41" i="18"/>
  <c r="N41" i="18"/>
  <c r="M41" i="18"/>
  <c r="L41" i="18"/>
  <c r="K41" i="18"/>
  <c r="J41" i="18"/>
  <c r="I41" i="18"/>
  <c r="H41" i="18"/>
  <c r="G41" i="18"/>
  <c r="G55" i="18" s="1"/>
  <c r="F41" i="18"/>
  <c r="E41" i="18"/>
  <c r="D41" i="18"/>
  <c r="C41" i="18"/>
  <c r="N40" i="18"/>
  <c r="R40" i="18" s="1"/>
  <c r="N39" i="18"/>
  <c r="R39" i="18" s="1"/>
  <c r="N38" i="18"/>
  <c r="R38" i="18" s="1"/>
  <c r="N37" i="18"/>
  <c r="R37" i="18" s="1"/>
  <c r="N36" i="18"/>
  <c r="R36" i="18" s="1"/>
  <c r="N35" i="18"/>
  <c r="R35" i="18" s="1"/>
  <c r="N34" i="18"/>
  <c r="R34" i="18" s="1"/>
  <c r="N33" i="18"/>
  <c r="R33" i="18" s="1"/>
  <c r="N32" i="18"/>
  <c r="R32" i="18" s="1"/>
  <c r="N31" i="18"/>
  <c r="R31" i="18" s="1"/>
  <c r="N30" i="18"/>
  <c r="R30" i="18" s="1"/>
  <c r="N29" i="18"/>
  <c r="R29" i="18" s="1"/>
  <c r="N28" i="18"/>
  <c r="R28" i="18" s="1"/>
  <c r="N27" i="18"/>
  <c r="R27" i="18" s="1"/>
  <c r="N26" i="18"/>
  <c r="R26" i="18" s="1"/>
  <c r="N25" i="18"/>
  <c r="R25" i="18" s="1"/>
  <c r="Q24" i="18"/>
  <c r="P24" i="18"/>
  <c r="O24" i="18"/>
  <c r="M24" i="18"/>
  <c r="L24" i="18"/>
  <c r="K24" i="18"/>
  <c r="J24" i="18"/>
  <c r="I24" i="18"/>
  <c r="H24" i="18"/>
  <c r="G24" i="18"/>
  <c r="F24" i="18"/>
  <c r="E24" i="18"/>
  <c r="D24" i="18"/>
  <c r="C24" i="18"/>
  <c r="N23" i="18"/>
  <c r="R23" i="18" s="1"/>
  <c r="N22" i="18"/>
  <c r="R22" i="18" s="1"/>
  <c r="N21" i="18"/>
  <c r="R21" i="18" s="1"/>
  <c r="N20" i="18"/>
  <c r="R20" i="18" s="1"/>
  <c r="N19" i="18"/>
  <c r="R19" i="18" s="1"/>
  <c r="N18" i="18"/>
  <c r="N17" i="18"/>
  <c r="R17" i="18" s="1"/>
  <c r="N16" i="18"/>
  <c r="R16" i="18" s="1"/>
  <c r="N15" i="18"/>
  <c r="R15" i="18" s="1"/>
  <c r="N14" i="18"/>
  <c r="R14" i="18" s="1"/>
  <c r="N13" i="18"/>
  <c r="R13" i="18" s="1"/>
  <c r="N12" i="18"/>
  <c r="R12" i="18" s="1"/>
  <c r="N11" i="18"/>
  <c r="R11" i="18" s="1"/>
  <c r="N10" i="18"/>
  <c r="Q9" i="18"/>
  <c r="P9" i="18"/>
  <c r="O9" i="18"/>
  <c r="M9" i="18"/>
  <c r="L9" i="18"/>
  <c r="K9" i="18"/>
  <c r="J9" i="18"/>
  <c r="I9" i="18"/>
  <c r="H9" i="18"/>
  <c r="G9" i="18"/>
  <c r="F9" i="18"/>
  <c r="E9" i="18"/>
  <c r="D9" i="18"/>
  <c r="C9" i="18"/>
  <c r="Q8" i="18"/>
  <c r="P8" i="18"/>
  <c r="O8" i="18"/>
  <c r="M8" i="18"/>
  <c r="L8" i="18"/>
  <c r="K8" i="18"/>
  <c r="J8" i="18"/>
  <c r="I8" i="18"/>
  <c r="H8" i="18"/>
  <c r="G8" i="18"/>
  <c r="F8" i="18"/>
  <c r="E8" i="18"/>
  <c r="D8" i="18"/>
  <c r="C8" i="18"/>
  <c r="N54" i="17"/>
  <c r="R54" i="17" s="1"/>
  <c r="N53" i="17"/>
  <c r="R53" i="17" s="1"/>
  <c r="N52" i="17"/>
  <c r="R52" i="17" s="1"/>
  <c r="N51" i="17"/>
  <c r="R51" i="17" s="1"/>
  <c r="N50" i="17"/>
  <c r="R50" i="17" s="1"/>
  <c r="N49" i="17"/>
  <c r="R49" i="17" s="1"/>
  <c r="N48" i="17"/>
  <c r="R48" i="17" s="1"/>
  <c r="N47" i="17"/>
  <c r="R47" i="17" s="1"/>
  <c r="N46" i="17"/>
  <c r="R46" i="17" s="1"/>
  <c r="N45" i="17"/>
  <c r="R45" i="17" s="1"/>
  <c r="N44" i="17"/>
  <c r="R44" i="17" s="1"/>
  <c r="N43" i="17"/>
  <c r="R43" i="17" s="1"/>
  <c r="N42" i="17"/>
  <c r="R42" i="17" s="1"/>
  <c r="Q41" i="17"/>
  <c r="P41" i="17"/>
  <c r="O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R40" i="17" s="1"/>
  <c r="N39" i="17"/>
  <c r="R39" i="17" s="1"/>
  <c r="N38" i="17"/>
  <c r="R38" i="17" s="1"/>
  <c r="N37" i="17"/>
  <c r="R37" i="17" s="1"/>
  <c r="N36" i="17"/>
  <c r="R36" i="17" s="1"/>
  <c r="N35" i="17"/>
  <c r="R35" i="17" s="1"/>
  <c r="N34" i="17"/>
  <c r="N33" i="17"/>
  <c r="R33" i="17" s="1"/>
  <c r="N32" i="17"/>
  <c r="R32" i="17" s="1"/>
  <c r="N31" i="17"/>
  <c r="R31" i="17" s="1"/>
  <c r="N30" i="17"/>
  <c r="R30" i="17" s="1"/>
  <c r="N29" i="17"/>
  <c r="R29" i="17" s="1"/>
  <c r="N28" i="17"/>
  <c r="R28" i="17" s="1"/>
  <c r="N27" i="17"/>
  <c r="R27" i="17" s="1"/>
  <c r="N26" i="17"/>
  <c r="R26" i="17" s="1"/>
  <c r="N25" i="17"/>
  <c r="R25" i="17" s="1"/>
  <c r="Q24" i="17"/>
  <c r="P24" i="17"/>
  <c r="O24" i="17"/>
  <c r="M24" i="17"/>
  <c r="L24" i="17"/>
  <c r="K24" i="17"/>
  <c r="J24" i="17"/>
  <c r="I24" i="17"/>
  <c r="H24" i="17"/>
  <c r="G24" i="17"/>
  <c r="F24" i="17"/>
  <c r="E24" i="17"/>
  <c r="D24" i="17"/>
  <c r="C24" i="17"/>
  <c r="R23" i="17"/>
  <c r="N23" i="17"/>
  <c r="N22" i="17"/>
  <c r="R22" i="17" s="1"/>
  <c r="N21" i="17"/>
  <c r="R21" i="17" s="1"/>
  <c r="N20" i="17"/>
  <c r="R20" i="17" s="1"/>
  <c r="N19" i="17"/>
  <c r="R19" i="17" s="1"/>
  <c r="N18" i="17"/>
  <c r="R18" i="17" s="1"/>
  <c r="N17" i="17"/>
  <c r="N16" i="17"/>
  <c r="R16" i="17" s="1"/>
  <c r="N15" i="17"/>
  <c r="R15" i="17" s="1"/>
  <c r="N14" i="17"/>
  <c r="R14" i="17" s="1"/>
  <c r="N13" i="17"/>
  <c r="R13" i="17" s="1"/>
  <c r="N12" i="17"/>
  <c r="R12" i="17" s="1"/>
  <c r="N11" i="17"/>
  <c r="R11" i="17" s="1"/>
  <c r="N10" i="17"/>
  <c r="R10" i="17" s="1"/>
  <c r="Q9" i="17"/>
  <c r="P9" i="17"/>
  <c r="O9" i="17"/>
  <c r="M9" i="17"/>
  <c r="L9" i="17"/>
  <c r="K9" i="17"/>
  <c r="J9" i="17"/>
  <c r="I9" i="17"/>
  <c r="I55" i="17" s="1"/>
  <c r="H9" i="17"/>
  <c r="G9" i="17"/>
  <c r="F9" i="17"/>
  <c r="E9" i="17"/>
  <c r="D9" i="17"/>
  <c r="C9" i="17"/>
  <c r="Q8" i="17"/>
  <c r="P8" i="17"/>
  <c r="O8" i="17"/>
  <c r="M8" i="17"/>
  <c r="L8" i="17"/>
  <c r="K8" i="17"/>
  <c r="J8" i="17"/>
  <c r="I8" i="17"/>
  <c r="H8" i="17"/>
  <c r="G8" i="17"/>
  <c r="F8" i="17"/>
  <c r="E8" i="17"/>
  <c r="D8" i="17"/>
  <c r="C8" i="17"/>
  <c r="N54" i="16"/>
  <c r="R54" i="16" s="1"/>
  <c r="N53" i="16"/>
  <c r="R53" i="16" s="1"/>
  <c r="N52" i="16"/>
  <c r="R52" i="16" s="1"/>
  <c r="N51" i="16"/>
  <c r="N50" i="16"/>
  <c r="R50" i="16" s="1"/>
  <c r="N49" i="16"/>
  <c r="R49" i="16" s="1"/>
  <c r="N48" i="16"/>
  <c r="R48" i="16" s="1"/>
  <c r="N47" i="16"/>
  <c r="R47" i="16" s="1"/>
  <c r="N46" i="16"/>
  <c r="R46" i="16" s="1"/>
  <c r="N45" i="16"/>
  <c r="R45" i="16" s="1"/>
  <c r="N44" i="16"/>
  <c r="R44" i="16" s="1"/>
  <c r="N43" i="16"/>
  <c r="R43" i="16" s="1"/>
  <c r="N42" i="16"/>
  <c r="R42" i="16" s="1"/>
  <c r="Q41" i="16"/>
  <c r="P41" i="16"/>
  <c r="O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R40" i="16" s="1"/>
  <c r="N39" i="16"/>
  <c r="R39" i="16" s="1"/>
  <c r="N38" i="16"/>
  <c r="R38" i="16" s="1"/>
  <c r="N37" i="16"/>
  <c r="R37" i="16" s="1"/>
  <c r="N36" i="16"/>
  <c r="R36" i="16" s="1"/>
  <c r="N35" i="16"/>
  <c r="R35" i="16" s="1"/>
  <c r="N34" i="16"/>
  <c r="N33" i="16"/>
  <c r="R33" i="16" s="1"/>
  <c r="N32" i="16"/>
  <c r="R32" i="16" s="1"/>
  <c r="N31" i="16"/>
  <c r="R31" i="16" s="1"/>
  <c r="N30" i="16"/>
  <c r="R30" i="16" s="1"/>
  <c r="N29" i="16"/>
  <c r="R29" i="16" s="1"/>
  <c r="N28" i="16"/>
  <c r="R28" i="16" s="1"/>
  <c r="N27" i="16"/>
  <c r="R27" i="16" s="1"/>
  <c r="N26" i="16"/>
  <c r="R26" i="16" s="1"/>
  <c r="N25" i="16"/>
  <c r="R25" i="16" s="1"/>
  <c r="Q24" i="16"/>
  <c r="P24" i="16"/>
  <c r="O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R23" i="16" s="1"/>
  <c r="N22" i="16"/>
  <c r="R22" i="16" s="1"/>
  <c r="N21" i="16"/>
  <c r="R21" i="16" s="1"/>
  <c r="N20" i="16"/>
  <c r="R20" i="16" s="1"/>
  <c r="N19" i="16"/>
  <c r="R19" i="16" s="1"/>
  <c r="N18" i="16"/>
  <c r="R18" i="16" s="1"/>
  <c r="N17" i="16"/>
  <c r="R17" i="16" s="1"/>
  <c r="N16" i="16"/>
  <c r="R16" i="16" s="1"/>
  <c r="N15" i="16"/>
  <c r="R15" i="16" s="1"/>
  <c r="N14" i="16"/>
  <c r="R14" i="16" s="1"/>
  <c r="N13" i="16"/>
  <c r="R13" i="16" s="1"/>
  <c r="N12" i="16"/>
  <c r="R12" i="16" s="1"/>
  <c r="N11" i="16"/>
  <c r="R11" i="16" s="1"/>
  <c r="N10" i="16"/>
  <c r="R10" i="16" s="1"/>
  <c r="Q9" i="16"/>
  <c r="P9" i="16"/>
  <c r="O9" i="16"/>
  <c r="M9" i="16"/>
  <c r="L9" i="16"/>
  <c r="K9" i="16"/>
  <c r="J9" i="16"/>
  <c r="I9" i="16"/>
  <c r="H9" i="16"/>
  <c r="G9" i="16"/>
  <c r="G55" i="16" s="1"/>
  <c r="F9" i="16"/>
  <c r="F55" i="16" s="1"/>
  <c r="E9" i="16"/>
  <c r="E55" i="16" s="1"/>
  <c r="D9" i="16"/>
  <c r="D55" i="16" s="1"/>
  <c r="C9" i="16"/>
  <c r="Q8" i="16"/>
  <c r="P8" i="16"/>
  <c r="O8" i="16"/>
  <c r="M8" i="16"/>
  <c r="L8" i="16"/>
  <c r="K8" i="16"/>
  <c r="J8" i="16"/>
  <c r="I8" i="16"/>
  <c r="H8" i="16"/>
  <c r="G8" i="16"/>
  <c r="F8" i="16"/>
  <c r="E8" i="16"/>
  <c r="D8" i="16"/>
  <c r="C8" i="16"/>
  <c r="N54" i="15"/>
  <c r="R54" i="15" s="1"/>
  <c r="N53" i="15"/>
  <c r="R53" i="15" s="1"/>
  <c r="N52" i="15"/>
  <c r="R52" i="15" s="1"/>
  <c r="N51" i="15"/>
  <c r="N50" i="15"/>
  <c r="R50" i="15" s="1"/>
  <c r="N49" i="15"/>
  <c r="R49" i="15" s="1"/>
  <c r="N48" i="15"/>
  <c r="R48" i="15" s="1"/>
  <c r="N47" i="15"/>
  <c r="R47" i="15" s="1"/>
  <c r="N46" i="15"/>
  <c r="R46" i="15" s="1"/>
  <c r="N45" i="15"/>
  <c r="R45" i="15" s="1"/>
  <c r="N44" i="15"/>
  <c r="R44" i="15" s="1"/>
  <c r="N43" i="15"/>
  <c r="R43" i="15" s="1"/>
  <c r="N42" i="15"/>
  <c r="R42" i="15" s="1"/>
  <c r="Q41" i="15"/>
  <c r="P41" i="15"/>
  <c r="O41" i="15"/>
  <c r="M41" i="15"/>
  <c r="L41" i="15"/>
  <c r="K41" i="15"/>
  <c r="J41" i="15"/>
  <c r="I41" i="15"/>
  <c r="H41" i="15"/>
  <c r="G41" i="15"/>
  <c r="F41" i="15"/>
  <c r="E41" i="15"/>
  <c r="D41" i="15"/>
  <c r="D55" i="15" s="1"/>
  <c r="C41" i="15"/>
  <c r="N40" i="15"/>
  <c r="R40" i="15" s="1"/>
  <c r="N39" i="15"/>
  <c r="R39" i="15" s="1"/>
  <c r="N38" i="15"/>
  <c r="R38" i="15" s="1"/>
  <c r="N37" i="15"/>
  <c r="R37" i="15" s="1"/>
  <c r="N36" i="15"/>
  <c r="R36" i="15" s="1"/>
  <c r="N35" i="15"/>
  <c r="R35" i="15" s="1"/>
  <c r="N34" i="15"/>
  <c r="R34" i="15" s="1"/>
  <c r="N33" i="15"/>
  <c r="R33" i="15" s="1"/>
  <c r="N32" i="15"/>
  <c r="R32" i="15" s="1"/>
  <c r="N31" i="15"/>
  <c r="R31" i="15" s="1"/>
  <c r="N30" i="15"/>
  <c r="R30" i="15" s="1"/>
  <c r="N29" i="15"/>
  <c r="R29" i="15" s="1"/>
  <c r="N28" i="15"/>
  <c r="R28" i="15" s="1"/>
  <c r="N27" i="15"/>
  <c r="R27" i="15" s="1"/>
  <c r="N26" i="15"/>
  <c r="R26" i="15" s="1"/>
  <c r="N25" i="15"/>
  <c r="R25" i="15" s="1"/>
  <c r="Q24" i="15"/>
  <c r="P24" i="15"/>
  <c r="O24" i="15"/>
  <c r="M24" i="15"/>
  <c r="L24" i="15"/>
  <c r="K24" i="15"/>
  <c r="J24" i="15"/>
  <c r="I24" i="15"/>
  <c r="H24" i="15"/>
  <c r="G24" i="15"/>
  <c r="G55" i="15" s="1"/>
  <c r="F24" i="15"/>
  <c r="E24" i="15"/>
  <c r="D24" i="15"/>
  <c r="C24" i="15"/>
  <c r="N23" i="15"/>
  <c r="R23" i="15" s="1"/>
  <c r="N22" i="15"/>
  <c r="R22" i="15" s="1"/>
  <c r="N21" i="15"/>
  <c r="R21" i="15" s="1"/>
  <c r="N20" i="15"/>
  <c r="R20" i="15" s="1"/>
  <c r="N19" i="15"/>
  <c r="R19" i="15" s="1"/>
  <c r="N18" i="15"/>
  <c r="R18" i="15" s="1"/>
  <c r="N17" i="15"/>
  <c r="N16" i="15"/>
  <c r="R16" i="15" s="1"/>
  <c r="N15" i="15"/>
  <c r="R15" i="15" s="1"/>
  <c r="N14" i="15"/>
  <c r="R14" i="15" s="1"/>
  <c r="N13" i="15"/>
  <c r="R13" i="15" s="1"/>
  <c r="N12" i="15"/>
  <c r="R12" i="15" s="1"/>
  <c r="N11" i="15"/>
  <c r="R11" i="15" s="1"/>
  <c r="N10" i="15"/>
  <c r="Q9" i="15"/>
  <c r="Q55" i="15" s="1"/>
  <c r="P9" i="15"/>
  <c r="P55" i="15" s="1"/>
  <c r="O9" i="15"/>
  <c r="O55" i="15" s="1"/>
  <c r="M9" i="15"/>
  <c r="L9" i="15"/>
  <c r="K9" i="15"/>
  <c r="J9" i="15"/>
  <c r="I9" i="15"/>
  <c r="H9" i="15"/>
  <c r="G9" i="15"/>
  <c r="F9" i="15"/>
  <c r="E9" i="15"/>
  <c r="D9" i="15"/>
  <c r="C9" i="15"/>
  <c r="Q8" i="15"/>
  <c r="P8" i="15"/>
  <c r="O8" i="15"/>
  <c r="M8" i="15"/>
  <c r="L8" i="15"/>
  <c r="K8" i="15"/>
  <c r="J8" i="15"/>
  <c r="I8" i="15"/>
  <c r="H8" i="15"/>
  <c r="G8" i="15"/>
  <c r="F8" i="15"/>
  <c r="E8" i="15"/>
  <c r="D8" i="15"/>
  <c r="C8" i="15"/>
  <c r="N54" i="14"/>
  <c r="R54" i="14" s="1"/>
  <c r="N53" i="14"/>
  <c r="R53" i="14" s="1"/>
  <c r="N52" i="14"/>
  <c r="R52" i="14" s="1"/>
  <c r="N51" i="14"/>
  <c r="R51" i="14" s="1"/>
  <c r="N50" i="14"/>
  <c r="R50" i="14" s="1"/>
  <c r="N49" i="14"/>
  <c r="R49" i="14" s="1"/>
  <c r="N48" i="14"/>
  <c r="R48" i="14" s="1"/>
  <c r="N47" i="14"/>
  <c r="R47" i="14" s="1"/>
  <c r="N46" i="14"/>
  <c r="R46" i="14" s="1"/>
  <c r="N45" i="14"/>
  <c r="R45" i="14" s="1"/>
  <c r="N44" i="14"/>
  <c r="R44" i="14" s="1"/>
  <c r="N43" i="14"/>
  <c r="R43" i="14" s="1"/>
  <c r="N42" i="14"/>
  <c r="R42" i="14" s="1"/>
  <c r="Q41" i="14"/>
  <c r="P41" i="14"/>
  <c r="O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R40" i="14" s="1"/>
  <c r="N39" i="14"/>
  <c r="R39" i="14" s="1"/>
  <c r="N38" i="14"/>
  <c r="R38" i="14" s="1"/>
  <c r="N37" i="14"/>
  <c r="R37" i="14" s="1"/>
  <c r="N36" i="14"/>
  <c r="R36" i="14" s="1"/>
  <c r="N35" i="14"/>
  <c r="R35" i="14" s="1"/>
  <c r="N34" i="14"/>
  <c r="R34" i="14" s="1"/>
  <c r="N33" i="14"/>
  <c r="R33" i="14" s="1"/>
  <c r="N32" i="14"/>
  <c r="R32" i="14" s="1"/>
  <c r="N31" i="14"/>
  <c r="R31" i="14" s="1"/>
  <c r="N30" i="14"/>
  <c r="R30" i="14" s="1"/>
  <c r="N29" i="14"/>
  <c r="R29" i="14" s="1"/>
  <c r="N28" i="14"/>
  <c r="R28" i="14" s="1"/>
  <c r="N27" i="14"/>
  <c r="R27" i="14" s="1"/>
  <c r="N26" i="14"/>
  <c r="R26" i="14" s="1"/>
  <c r="N25" i="14"/>
  <c r="R25" i="14" s="1"/>
  <c r="Q24" i="14"/>
  <c r="P24" i="14"/>
  <c r="O24" i="14"/>
  <c r="M24" i="14"/>
  <c r="L24" i="14"/>
  <c r="K24" i="14"/>
  <c r="J24" i="14"/>
  <c r="I24" i="14"/>
  <c r="H24" i="14"/>
  <c r="G24" i="14"/>
  <c r="F24" i="14"/>
  <c r="E24" i="14"/>
  <c r="D24" i="14"/>
  <c r="C24" i="14"/>
  <c r="N23" i="14"/>
  <c r="R23" i="14" s="1"/>
  <c r="N22" i="14"/>
  <c r="R22" i="14" s="1"/>
  <c r="N21" i="14"/>
  <c r="R21" i="14" s="1"/>
  <c r="N20" i="14"/>
  <c r="R20" i="14" s="1"/>
  <c r="N19" i="14"/>
  <c r="R19" i="14" s="1"/>
  <c r="N18" i="14"/>
  <c r="R18" i="14" s="1"/>
  <c r="N17" i="14"/>
  <c r="R17" i="14" s="1"/>
  <c r="N16" i="14"/>
  <c r="R16" i="14" s="1"/>
  <c r="N15" i="14"/>
  <c r="R15" i="14" s="1"/>
  <c r="N14" i="14"/>
  <c r="R14" i="14" s="1"/>
  <c r="N13" i="14"/>
  <c r="R13" i="14" s="1"/>
  <c r="N12" i="14"/>
  <c r="R12" i="14" s="1"/>
  <c r="N11" i="14"/>
  <c r="R11" i="14" s="1"/>
  <c r="N10" i="14"/>
  <c r="Q9" i="14"/>
  <c r="P9" i="14"/>
  <c r="O9" i="14"/>
  <c r="M9" i="14"/>
  <c r="L9" i="14"/>
  <c r="K9" i="14"/>
  <c r="J9" i="14"/>
  <c r="I9" i="14"/>
  <c r="H9" i="14"/>
  <c r="G9" i="14"/>
  <c r="F9" i="14"/>
  <c r="E9" i="14"/>
  <c r="D9" i="14"/>
  <c r="C9" i="14"/>
  <c r="Q8" i="14"/>
  <c r="P8" i="14"/>
  <c r="O8" i="14"/>
  <c r="M8" i="14"/>
  <c r="L8" i="14"/>
  <c r="K8" i="14"/>
  <c r="J8" i="14"/>
  <c r="I8" i="14"/>
  <c r="H8" i="14"/>
  <c r="G8" i="14"/>
  <c r="F8" i="14"/>
  <c r="E8" i="14"/>
  <c r="D8" i="14"/>
  <c r="C8" i="14"/>
  <c r="N54" i="13"/>
  <c r="R54" i="13" s="1"/>
  <c r="N53" i="13"/>
  <c r="R53" i="13" s="1"/>
  <c r="N52" i="13"/>
  <c r="R52" i="13" s="1"/>
  <c r="N51" i="13"/>
  <c r="R51" i="13" s="1"/>
  <c r="N50" i="13"/>
  <c r="R50" i="13" s="1"/>
  <c r="N49" i="13"/>
  <c r="R49" i="13" s="1"/>
  <c r="N48" i="13"/>
  <c r="R48" i="13" s="1"/>
  <c r="N47" i="13"/>
  <c r="R47" i="13" s="1"/>
  <c r="N46" i="13"/>
  <c r="R46" i="13" s="1"/>
  <c r="N45" i="13"/>
  <c r="R45" i="13" s="1"/>
  <c r="N44" i="13"/>
  <c r="R44" i="13" s="1"/>
  <c r="N43" i="13"/>
  <c r="R43" i="13" s="1"/>
  <c r="N42" i="13"/>
  <c r="R42" i="13" s="1"/>
  <c r="Q41" i="13"/>
  <c r="P41" i="13"/>
  <c r="O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R40" i="13" s="1"/>
  <c r="N39" i="13"/>
  <c r="R39" i="13" s="1"/>
  <c r="N38" i="13"/>
  <c r="R38" i="13" s="1"/>
  <c r="N37" i="13"/>
  <c r="R37" i="13" s="1"/>
  <c r="N36" i="13"/>
  <c r="R36" i="13" s="1"/>
  <c r="N35" i="13"/>
  <c r="R35" i="13" s="1"/>
  <c r="N34" i="13"/>
  <c r="N33" i="13"/>
  <c r="R33" i="13" s="1"/>
  <c r="N32" i="13"/>
  <c r="R32" i="13" s="1"/>
  <c r="N31" i="13"/>
  <c r="R31" i="13" s="1"/>
  <c r="N30" i="13"/>
  <c r="R30" i="13" s="1"/>
  <c r="N29" i="13"/>
  <c r="R29" i="13" s="1"/>
  <c r="N28" i="13"/>
  <c r="R28" i="13" s="1"/>
  <c r="N27" i="13"/>
  <c r="R27" i="13" s="1"/>
  <c r="N26" i="13"/>
  <c r="R26" i="13" s="1"/>
  <c r="N25" i="13"/>
  <c r="R25" i="13" s="1"/>
  <c r="Q24" i="13"/>
  <c r="P24" i="13"/>
  <c r="O24" i="13"/>
  <c r="M24" i="13"/>
  <c r="L24" i="13"/>
  <c r="K24" i="13"/>
  <c r="J24" i="13"/>
  <c r="I24" i="13"/>
  <c r="H24" i="13"/>
  <c r="G24" i="13"/>
  <c r="F24" i="13"/>
  <c r="F55" i="13" s="1"/>
  <c r="E24" i="13"/>
  <c r="D24" i="13"/>
  <c r="C24" i="13"/>
  <c r="N23" i="13"/>
  <c r="R23" i="13" s="1"/>
  <c r="N22" i="13"/>
  <c r="R22" i="13" s="1"/>
  <c r="N21" i="13"/>
  <c r="R21" i="13" s="1"/>
  <c r="N20" i="13"/>
  <c r="R20" i="13" s="1"/>
  <c r="N19" i="13"/>
  <c r="R19" i="13" s="1"/>
  <c r="N18" i="13"/>
  <c r="R18" i="13" s="1"/>
  <c r="N17" i="13"/>
  <c r="N16" i="13"/>
  <c r="R16" i="13" s="1"/>
  <c r="N15" i="13"/>
  <c r="R15" i="13" s="1"/>
  <c r="N14" i="13"/>
  <c r="R14" i="13" s="1"/>
  <c r="N13" i="13"/>
  <c r="R13" i="13" s="1"/>
  <c r="N12" i="13"/>
  <c r="R12" i="13" s="1"/>
  <c r="N11" i="13"/>
  <c r="R11" i="13" s="1"/>
  <c r="N10" i="13"/>
  <c r="Q9" i="13"/>
  <c r="P9" i="13"/>
  <c r="O9" i="13"/>
  <c r="M9" i="13"/>
  <c r="L9" i="13"/>
  <c r="K9" i="13"/>
  <c r="J9" i="13"/>
  <c r="I9" i="13"/>
  <c r="H9" i="13"/>
  <c r="G9" i="13"/>
  <c r="F9" i="13"/>
  <c r="E9" i="13"/>
  <c r="D9" i="13"/>
  <c r="C9" i="13"/>
  <c r="Q8" i="13"/>
  <c r="P8" i="13"/>
  <c r="O8" i="13"/>
  <c r="M8" i="13"/>
  <c r="L8" i="13"/>
  <c r="K8" i="13"/>
  <c r="J8" i="13"/>
  <c r="I8" i="13"/>
  <c r="H8" i="13"/>
  <c r="G8" i="13"/>
  <c r="F8" i="13"/>
  <c r="E8" i="13"/>
  <c r="D8" i="13"/>
  <c r="C8" i="13"/>
  <c r="N54" i="12"/>
  <c r="R54" i="12" s="1"/>
  <c r="N53" i="12"/>
  <c r="R53" i="12" s="1"/>
  <c r="N52" i="12"/>
  <c r="R52" i="12" s="1"/>
  <c r="N51" i="12"/>
  <c r="R51" i="12" s="1"/>
  <c r="N50" i="12"/>
  <c r="R50" i="12" s="1"/>
  <c r="N49" i="12"/>
  <c r="R49" i="12" s="1"/>
  <c r="N48" i="12"/>
  <c r="R48" i="12" s="1"/>
  <c r="N47" i="12"/>
  <c r="R47" i="12" s="1"/>
  <c r="N46" i="12"/>
  <c r="R46" i="12" s="1"/>
  <c r="N45" i="12"/>
  <c r="R45" i="12" s="1"/>
  <c r="N44" i="12"/>
  <c r="R44" i="12" s="1"/>
  <c r="N43" i="12"/>
  <c r="R43" i="12" s="1"/>
  <c r="N42" i="12"/>
  <c r="R42" i="12" s="1"/>
  <c r="Q41" i="12"/>
  <c r="P41" i="12"/>
  <c r="O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R40" i="12" s="1"/>
  <c r="N39" i="12"/>
  <c r="R39" i="12" s="1"/>
  <c r="N38" i="12"/>
  <c r="R38" i="12" s="1"/>
  <c r="N37" i="12"/>
  <c r="R37" i="12" s="1"/>
  <c r="N36" i="12"/>
  <c r="R36" i="12" s="1"/>
  <c r="N35" i="12"/>
  <c r="R35" i="12" s="1"/>
  <c r="N34" i="12"/>
  <c r="R34" i="12" s="1"/>
  <c r="N33" i="12"/>
  <c r="R33" i="12" s="1"/>
  <c r="N32" i="12"/>
  <c r="R32" i="12" s="1"/>
  <c r="N31" i="12"/>
  <c r="R31" i="12" s="1"/>
  <c r="N30" i="12"/>
  <c r="R30" i="12" s="1"/>
  <c r="N29" i="12"/>
  <c r="R29" i="12" s="1"/>
  <c r="N28" i="12"/>
  <c r="R28" i="12" s="1"/>
  <c r="N27" i="12"/>
  <c r="R27" i="12" s="1"/>
  <c r="N26" i="12"/>
  <c r="R26" i="12" s="1"/>
  <c r="N25" i="12"/>
  <c r="R25" i="12" s="1"/>
  <c r="Q24" i="12"/>
  <c r="P24" i="12"/>
  <c r="O24" i="12"/>
  <c r="M24" i="12"/>
  <c r="L24" i="12"/>
  <c r="K24" i="12"/>
  <c r="J24" i="12"/>
  <c r="I24" i="12"/>
  <c r="H24" i="12"/>
  <c r="G24" i="12"/>
  <c r="F24" i="12"/>
  <c r="E24" i="12"/>
  <c r="D24" i="12"/>
  <c r="C24" i="12"/>
  <c r="N23" i="12"/>
  <c r="R23" i="12" s="1"/>
  <c r="N22" i="12"/>
  <c r="R22" i="12" s="1"/>
  <c r="N21" i="12"/>
  <c r="R21" i="12" s="1"/>
  <c r="N20" i="12"/>
  <c r="R20" i="12" s="1"/>
  <c r="N19" i="12"/>
  <c r="R19" i="12" s="1"/>
  <c r="N18" i="12"/>
  <c r="R18" i="12" s="1"/>
  <c r="N17" i="12"/>
  <c r="N16" i="12"/>
  <c r="R16" i="12" s="1"/>
  <c r="N15" i="12"/>
  <c r="R15" i="12" s="1"/>
  <c r="N14" i="12"/>
  <c r="R14" i="12" s="1"/>
  <c r="N13" i="12"/>
  <c r="R13" i="12" s="1"/>
  <c r="N12" i="12"/>
  <c r="R12" i="12" s="1"/>
  <c r="N11" i="12"/>
  <c r="R11" i="12" s="1"/>
  <c r="N10" i="12"/>
  <c r="R10" i="12" s="1"/>
  <c r="Q9" i="12"/>
  <c r="P9" i="12"/>
  <c r="O9" i="12"/>
  <c r="M9" i="12"/>
  <c r="L9" i="12"/>
  <c r="K9" i="12"/>
  <c r="J9" i="12"/>
  <c r="I9" i="12"/>
  <c r="H9" i="12"/>
  <c r="G9" i="12"/>
  <c r="F9" i="12"/>
  <c r="E9" i="12"/>
  <c r="D9" i="12"/>
  <c r="C9" i="12"/>
  <c r="Q8" i="12"/>
  <c r="P8" i="12"/>
  <c r="O8" i="12"/>
  <c r="M8" i="12"/>
  <c r="L8" i="12"/>
  <c r="K8" i="12"/>
  <c r="J8" i="12"/>
  <c r="I8" i="12"/>
  <c r="H8" i="12"/>
  <c r="G8" i="12"/>
  <c r="F8" i="12"/>
  <c r="E8" i="12"/>
  <c r="D8" i="12"/>
  <c r="C8" i="12"/>
  <c r="N54" i="11"/>
  <c r="R54" i="11" s="1"/>
  <c r="N53" i="11"/>
  <c r="R53" i="11" s="1"/>
  <c r="N52" i="11"/>
  <c r="R52" i="11" s="1"/>
  <c r="N51" i="11"/>
  <c r="R51" i="11" s="1"/>
  <c r="N50" i="11"/>
  <c r="R50" i="11" s="1"/>
  <c r="N49" i="11"/>
  <c r="R49" i="11" s="1"/>
  <c r="N48" i="11"/>
  <c r="R48" i="11" s="1"/>
  <c r="N47" i="11"/>
  <c r="R47" i="11" s="1"/>
  <c r="N46" i="11"/>
  <c r="R46" i="11" s="1"/>
  <c r="N45" i="11"/>
  <c r="R45" i="11" s="1"/>
  <c r="N44" i="11"/>
  <c r="R44" i="11" s="1"/>
  <c r="N43" i="11"/>
  <c r="R43" i="11" s="1"/>
  <c r="N42" i="11"/>
  <c r="R42" i="11" s="1"/>
  <c r="Q41" i="11"/>
  <c r="P41" i="11"/>
  <c r="O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R40" i="11" s="1"/>
  <c r="N39" i="11"/>
  <c r="R39" i="11" s="1"/>
  <c r="N38" i="11"/>
  <c r="R38" i="11" s="1"/>
  <c r="N37" i="11"/>
  <c r="R37" i="11" s="1"/>
  <c r="N36" i="11"/>
  <c r="R36" i="11" s="1"/>
  <c r="N35" i="11"/>
  <c r="R35" i="11" s="1"/>
  <c r="N34" i="11"/>
  <c r="N33" i="11"/>
  <c r="R33" i="11" s="1"/>
  <c r="N32" i="11"/>
  <c r="R32" i="11" s="1"/>
  <c r="N31" i="11"/>
  <c r="R31" i="11" s="1"/>
  <c r="N30" i="11"/>
  <c r="R30" i="11" s="1"/>
  <c r="N29" i="11"/>
  <c r="R29" i="11" s="1"/>
  <c r="N28" i="11"/>
  <c r="R28" i="11" s="1"/>
  <c r="N27" i="11"/>
  <c r="R27" i="11" s="1"/>
  <c r="N26" i="11"/>
  <c r="R26" i="11" s="1"/>
  <c r="N25" i="11"/>
  <c r="R25" i="11" s="1"/>
  <c r="Q24" i="11"/>
  <c r="P24" i="11"/>
  <c r="O24" i="11"/>
  <c r="M24" i="11"/>
  <c r="L24" i="11"/>
  <c r="K24" i="11"/>
  <c r="J24" i="11"/>
  <c r="I24" i="11"/>
  <c r="H24" i="11"/>
  <c r="G24" i="11"/>
  <c r="F24" i="11"/>
  <c r="E24" i="11"/>
  <c r="D24" i="11"/>
  <c r="C24" i="11"/>
  <c r="N23" i="11"/>
  <c r="R23" i="11" s="1"/>
  <c r="N22" i="11"/>
  <c r="R22" i="11" s="1"/>
  <c r="N21" i="11"/>
  <c r="R21" i="11" s="1"/>
  <c r="N20" i="11"/>
  <c r="R20" i="11" s="1"/>
  <c r="N19" i="11"/>
  <c r="R19" i="11" s="1"/>
  <c r="N18" i="11"/>
  <c r="R18" i="11" s="1"/>
  <c r="N17" i="11"/>
  <c r="R17" i="11" s="1"/>
  <c r="N16" i="11"/>
  <c r="R16" i="11" s="1"/>
  <c r="N15" i="11"/>
  <c r="R15" i="11" s="1"/>
  <c r="N14" i="11"/>
  <c r="R14" i="11" s="1"/>
  <c r="N13" i="11"/>
  <c r="R13" i="11" s="1"/>
  <c r="N12" i="11"/>
  <c r="R12" i="11" s="1"/>
  <c r="N11" i="11"/>
  <c r="R11" i="11" s="1"/>
  <c r="N10" i="11"/>
  <c r="Q9" i="11"/>
  <c r="P9" i="11"/>
  <c r="O9" i="11"/>
  <c r="M9" i="11"/>
  <c r="L9" i="11"/>
  <c r="L55" i="11" s="1"/>
  <c r="K9" i="11"/>
  <c r="K55" i="11" s="1"/>
  <c r="J9" i="11"/>
  <c r="J55" i="11" s="1"/>
  <c r="I9" i="11"/>
  <c r="I55" i="11" s="1"/>
  <c r="H9" i="11"/>
  <c r="H55" i="11" s="1"/>
  <c r="G9" i="11"/>
  <c r="G55" i="11" s="1"/>
  <c r="F9" i="11"/>
  <c r="E9" i="11"/>
  <c r="D9" i="11"/>
  <c r="C9" i="11"/>
  <c r="Q8" i="11"/>
  <c r="P8" i="11"/>
  <c r="O8" i="11"/>
  <c r="M8" i="11"/>
  <c r="L8" i="11"/>
  <c r="K8" i="11"/>
  <c r="J8" i="11"/>
  <c r="I8" i="11"/>
  <c r="H8" i="11"/>
  <c r="G8" i="11"/>
  <c r="F8" i="11"/>
  <c r="E8" i="11"/>
  <c r="D8" i="11"/>
  <c r="C8" i="11"/>
  <c r="N54" i="10"/>
  <c r="R54" i="10" s="1"/>
  <c r="N53" i="10"/>
  <c r="R53" i="10" s="1"/>
  <c r="N52" i="10"/>
  <c r="R52" i="10" s="1"/>
  <c r="N51" i="10"/>
  <c r="R51" i="10" s="1"/>
  <c r="N50" i="10"/>
  <c r="R50" i="10" s="1"/>
  <c r="N49" i="10"/>
  <c r="R49" i="10" s="1"/>
  <c r="N48" i="10"/>
  <c r="R48" i="10" s="1"/>
  <c r="N47" i="10"/>
  <c r="R47" i="10" s="1"/>
  <c r="N46" i="10"/>
  <c r="R46" i="10" s="1"/>
  <c r="N45" i="10"/>
  <c r="R45" i="10" s="1"/>
  <c r="N44" i="10"/>
  <c r="R44" i="10" s="1"/>
  <c r="N43" i="10"/>
  <c r="R43" i="10" s="1"/>
  <c r="N42" i="10"/>
  <c r="R42" i="10" s="1"/>
  <c r="Q41" i="10"/>
  <c r="P41" i="10"/>
  <c r="O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R40" i="10" s="1"/>
  <c r="N39" i="10"/>
  <c r="R39" i="10" s="1"/>
  <c r="N38" i="10"/>
  <c r="R38" i="10" s="1"/>
  <c r="N37" i="10"/>
  <c r="R37" i="10" s="1"/>
  <c r="N36" i="10"/>
  <c r="R36" i="10" s="1"/>
  <c r="N35" i="10"/>
  <c r="R35" i="10" s="1"/>
  <c r="N34" i="10"/>
  <c r="R34" i="10" s="1"/>
  <c r="N33" i="10"/>
  <c r="R33" i="10" s="1"/>
  <c r="N32" i="10"/>
  <c r="R32" i="10" s="1"/>
  <c r="N31" i="10"/>
  <c r="R31" i="10" s="1"/>
  <c r="N30" i="10"/>
  <c r="R30" i="10" s="1"/>
  <c r="N29" i="10"/>
  <c r="R29" i="10" s="1"/>
  <c r="N28" i="10"/>
  <c r="R28" i="10" s="1"/>
  <c r="N27" i="10"/>
  <c r="R27" i="10" s="1"/>
  <c r="N26" i="10"/>
  <c r="R26" i="10" s="1"/>
  <c r="N25" i="10"/>
  <c r="R25" i="10" s="1"/>
  <c r="Q24" i="10"/>
  <c r="P24" i="10"/>
  <c r="O24" i="10"/>
  <c r="M24" i="10"/>
  <c r="L24" i="10"/>
  <c r="K24" i="10"/>
  <c r="J24" i="10"/>
  <c r="I24" i="10"/>
  <c r="H24" i="10"/>
  <c r="G24" i="10"/>
  <c r="F24" i="10"/>
  <c r="E24" i="10"/>
  <c r="D24" i="10"/>
  <c r="D55" i="10" s="1"/>
  <c r="C24" i="10"/>
  <c r="N23" i="10"/>
  <c r="R23" i="10" s="1"/>
  <c r="N22" i="10"/>
  <c r="R22" i="10" s="1"/>
  <c r="N21" i="10"/>
  <c r="R21" i="10" s="1"/>
  <c r="N20" i="10"/>
  <c r="R20" i="10" s="1"/>
  <c r="N19" i="10"/>
  <c r="R19" i="10" s="1"/>
  <c r="N18" i="10"/>
  <c r="R18" i="10" s="1"/>
  <c r="N17" i="10"/>
  <c r="R17" i="10" s="1"/>
  <c r="N16" i="10"/>
  <c r="R16" i="10" s="1"/>
  <c r="N15" i="10"/>
  <c r="R15" i="10" s="1"/>
  <c r="N14" i="10"/>
  <c r="R14" i="10" s="1"/>
  <c r="N13" i="10"/>
  <c r="R13" i="10" s="1"/>
  <c r="N12" i="10"/>
  <c r="R12" i="10" s="1"/>
  <c r="N11" i="10"/>
  <c r="R11" i="10" s="1"/>
  <c r="N10" i="10"/>
  <c r="R10" i="10" s="1"/>
  <c r="Q9" i="10"/>
  <c r="P9" i="10"/>
  <c r="O9" i="10"/>
  <c r="M9" i="10"/>
  <c r="L9" i="10"/>
  <c r="K9" i="10"/>
  <c r="J9" i="10"/>
  <c r="I9" i="10"/>
  <c r="H9" i="10"/>
  <c r="G9" i="10"/>
  <c r="F9" i="10"/>
  <c r="E9" i="10"/>
  <c r="D9" i="10"/>
  <c r="C9" i="10"/>
  <c r="Q8" i="10"/>
  <c r="P8" i="10"/>
  <c r="O8" i="10"/>
  <c r="M8" i="10"/>
  <c r="L8" i="10"/>
  <c r="K8" i="10"/>
  <c r="J8" i="10"/>
  <c r="I8" i="10"/>
  <c r="H8" i="10"/>
  <c r="G8" i="10"/>
  <c r="F8" i="10"/>
  <c r="E8" i="10"/>
  <c r="D8" i="10"/>
  <c r="C8" i="10"/>
  <c r="N54" i="9"/>
  <c r="R54" i="9" s="1"/>
  <c r="N53" i="9"/>
  <c r="R53" i="9" s="1"/>
  <c r="N52" i="9"/>
  <c r="R52" i="9" s="1"/>
  <c r="N51" i="9"/>
  <c r="N50" i="9"/>
  <c r="R50" i="9" s="1"/>
  <c r="N49" i="9"/>
  <c r="R49" i="9" s="1"/>
  <c r="N48" i="9"/>
  <c r="R48" i="9" s="1"/>
  <c r="N47" i="9"/>
  <c r="R47" i="9" s="1"/>
  <c r="N46" i="9"/>
  <c r="R46" i="9" s="1"/>
  <c r="N45" i="9"/>
  <c r="R45" i="9" s="1"/>
  <c r="N44" i="9"/>
  <c r="R44" i="9" s="1"/>
  <c r="N43" i="9"/>
  <c r="R43" i="9" s="1"/>
  <c r="N42" i="9"/>
  <c r="R42" i="9" s="1"/>
  <c r="Q41" i="9"/>
  <c r="P41" i="9"/>
  <c r="O41" i="9"/>
  <c r="M41" i="9"/>
  <c r="L41" i="9"/>
  <c r="K41" i="9"/>
  <c r="J41" i="9"/>
  <c r="I41" i="9"/>
  <c r="H41" i="9"/>
  <c r="G41" i="9"/>
  <c r="F41" i="9"/>
  <c r="E41" i="9"/>
  <c r="D41" i="9"/>
  <c r="C41" i="9"/>
  <c r="N40" i="9"/>
  <c r="R40" i="9" s="1"/>
  <c r="N39" i="9"/>
  <c r="R39" i="9" s="1"/>
  <c r="N38" i="9"/>
  <c r="R38" i="9" s="1"/>
  <c r="N37" i="9"/>
  <c r="R37" i="9" s="1"/>
  <c r="N36" i="9"/>
  <c r="R36" i="9" s="1"/>
  <c r="N35" i="9"/>
  <c r="R35" i="9" s="1"/>
  <c r="N34" i="9"/>
  <c r="N33" i="9"/>
  <c r="R33" i="9" s="1"/>
  <c r="N32" i="9"/>
  <c r="R32" i="9" s="1"/>
  <c r="N31" i="9"/>
  <c r="R31" i="9" s="1"/>
  <c r="N30" i="9"/>
  <c r="R30" i="9" s="1"/>
  <c r="N29" i="9"/>
  <c r="R29" i="9" s="1"/>
  <c r="N28" i="9"/>
  <c r="R28" i="9" s="1"/>
  <c r="N27" i="9"/>
  <c r="R27" i="9" s="1"/>
  <c r="N26" i="9"/>
  <c r="R26" i="9" s="1"/>
  <c r="N25" i="9"/>
  <c r="R25" i="9" s="1"/>
  <c r="Q24" i="9"/>
  <c r="P24" i="9"/>
  <c r="O24" i="9"/>
  <c r="M24" i="9"/>
  <c r="L24" i="9"/>
  <c r="K24" i="9"/>
  <c r="J24" i="9"/>
  <c r="I24" i="9"/>
  <c r="H24" i="9"/>
  <c r="G24" i="9"/>
  <c r="F24" i="9"/>
  <c r="E24" i="9"/>
  <c r="D24" i="9"/>
  <c r="C24" i="9"/>
  <c r="N23" i="9"/>
  <c r="R23" i="9" s="1"/>
  <c r="N22" i="9"/>
  <c r="R22" i="9" s="1"/>
  <c r="N21" i="9"/>
  <c r="R21" i="9" s="1"/>
  <c r="N20" i="9"/>
  <c r="R20" i="9" s="1"/>
  <c r="N19" i="9"/>
  <c r="R19" i="9" s="1"/>
  <c r="N18" i="9"/>
  <c r="R18" i="9" s="1"/>
  <c r="N17" i="9"/>
  <c r="R17" i="9" s="1"/>
  <c r="N16" i="9"/>
  <c r="R16" i="9" s="1"/>
  <c r="N15" i="9"/>
  <c r="R15" i="9" s="1"/>
  <c r="N14" i="9"/>
  <c r="R14" i="9" s="1"/>
  <c r="N13" i="9"/>
  <c r="R13" i="9" s="1"/>
  <c r="N12" i="9"/>
  <c r="R12" i="9" s="1"/>
  <c r="N11" i="9"/>
  <c r="R11" i="9" s="1"/>
  <c r="N10" i="9"/>
  <c r="Q9" i="9"/>
  <c r="P9" i="9"/>
  <c r="O9" i="9"/>
  <c r="M9" i="9"/>
  <c r="L9" i="9"/>
  <c r="K9" i="9"/>
  <c r="K55" i="9" s="1"/>
  <c r="J9" i="9"/>
  <c r="J55" i="9" s="1"/>
  <c r="I9" i="9"/>
  <c r="I55" i="9" s="1"/>
  <c r="H9" i="9"/>
  <c r="G9" i="9"/>
  <c r="F9" i="9"/>
  <c r="E9" i="9"/>
  <c r="D9" i="9"/>
  <c r="C9" i="9"/>
  <c r="Q8" i="9"/>
  <c r="P8" i="9"/>
  <c r="O8" i="9"/>
  <c r="M8" i="9"/>
  <c r="L8" i="9"/>
  <c r="K8" i="9"/>
  <c r="J8" i="9"/>
  <c r="I8" i="9"/>
  <c r="H8" i="9"/>
  <c r="G8" i="9"/>
  <c r="F8" i="9"/>
  <c r="E8" i="9"/>
  <c r="D8" i="9"/>
  <c r="C8" i="9"/>
  <c r="N54" i="8"/>
  <c r="R54" i="8" s="1"/>
  <c r="N53" i="8"/>
  <c r="R53" i="8" s="1"/>
  <c r="N52" i="8"/>
  <c r="R52" i="8" s="1"/>
  <c r="N51" i="8"/>
  <c r="R51" i="8" s="1"/>
  <c r="N50" i="8"/>
  <c r="R50" i="8" s="1"/>
  <c r="N49" i="8"/>
  <c r="R49" i="8" s="1"/>
  <c r="N48" i="8"/>
  <c r="R48" i="8" s="1"/>
  <c r="N47" i="8"/>
  <c r="R47" i="8" s="1"/>
  <c r="N46" i="8"/>
  <c r="R46" i="8" s="1"/>
  <c r="N45" i="8"/>
  <c r="R45" i="8" s="1"/>
  <c r="N44" i="8"/>
  <c r="R44" i="8" s="1"/>
  <c r="N43" i="8"/>
  <c r="R43" i="8" s="1"/>
  <c r="N42" i="8"/>
  <c r="R42" i="8" s="1"/>
  <c r="Q41" i="8"/>
  <c r="P41" i="8"/>
  <c r="O41" i="8"/>
  <c r="M41" i="8"/>
  <c r="L41" i="8"/>
  <c r="K41" i="8"/>
  <c r="J41" i="8"/>
  <c r="I41" i="8"/>
  <c r="H41" i="8"/>
  <c r="G41" i="8"/>
  <c r="F41" i="8"/>
  <c r="E41" i="8"/>
  <c r="D41" i="8"/>
  <c r="C41" i="8"/>
  <c r="N40" i="8"/>
  <c r="R40" i="8" s="1"/>
  <c r="N39" i="8"/>
  <c r="R39" i="8" s="1"/>
  <c r="N38" i="8"/>
  <c r="R38" i="8" s="1"/>
  <c r="N37" i="8"/>
  <c r="R37" i="8" s="1"/>
  <c r="N36" i="8"/>
  <c r="R36" i="8" s="1"/>
  <c r="N35" i="8"/>
  <c r="R35" i="8" s="1"/>
  <c r="N34" i="8"/>
  <c r="N33" i="8"/>
  <c r="R33" i="8" s="1"/>
  <c r="N32" i="8"/>
  <c r="R32" i="8" s="1"/>
  <c r="N31" i="8"/>
  <c r="R31" i="8" s="1"/>
  <c r="N30" i="8"/>
  <c r="R30" i="8" s="1"/>
  <c r="N29" i="8"/>
  <c r="R29" i="8" s="1"/>
  <c r="N28" i="8"/>
  <c r="R28" i="8" s="1"/>
  <c r="N27" i="8"/>
  <c r="R27" i="8" s="1"/>
  <c r="N26" i="8"/>
  <c r="R26" i="8" s="1"/>
  <c r="N25" i="8"/>
  <c r="R25" i="8" s="1"/>
  <c r="Q24" i="8"/>
  <c r="P24" i="8"/>
  <c r="O24" i="8"/>
  <c r="M24" i="8"/>
  <c r="L24" i="8"/>
  <c r="K24" i="8"/>
  <c r="J24" i="8"/>
  <c r="I24" i="8"/>
  <c r="H24" i="8"/>
  <c r="G24" i="8"/>
  <c r="F24" i="8"/>
  <c r="E24" i="8"/>
  <c r="D24" i="8"/>
  <c r="C24" i="8"/>
  <c r="N23" i="8"/>
  <c r="R23" i="8" s="1"/>
  <c r="N22" i="8"/>
  <c r="R22" i="8" s="1"/>
  <c r="N21" i="8"/>
  <c r="R21" i="8" s="1"/>
  <c r="N20" i="8"/>
  <c r="R20" i="8" s="1"/>
  <c r="N19" i="8"/>
  <c r="R19" i="8" s="1"/>
  <c r="N18" i="8"/>
  <c r="R18" i="8" s="1"/>
  <c r="N17" i="8"/>
  <c r="R17" i="8" s="1"/>
  <c r="N16" i="8"/>
  <c r="R16" i="8" s="1"/>
  <c r="N15" i="8"/>
  <c r="R15" i="8" s="1"/>
  <c r="N14" i="8"/>
  <c r="R14" i="8" s="1"/>
  <c r="N13" i="8"/>
  <c r="R13" i="8" s="1"/>
  <c r="N12" i="8"/>
  <c r="R12" i="8" s="1"/>
  <c r="N11" i="8"/>
  <c r="R11" i="8" s="1"/>
  <c r="N10" i="8"/>
  <c r="Q9" i="8"/>
  <c r="Q55" i="8" s="1"/>
  <c r="P9" i="8"/>
  <c r="P55" i="8" s="1"/>
  <c r="O9" i="8"/>
  <c r="O55" i="8" s="1"/>
  <c r="M9" i="8"/>
  <c r="M55" i="8" s="1"/>
  <c r="L9" i="8"/>
  <c r="L55" i="8" s="1"/>
  <c r="K9" i="8"/>
  <c r="K55" i="8" s="1"/>
  <c r="J9" i="8"/>
  <c r="I9" i="8"/>
  <c r="H9" i="8"/>
  <c r="G9" i="8"/>
  <c r="F9" i="8"/>
  <c r="E9" i="8"/>
  <c r="D9" i="8"/>
  <c r="C9" i="8"/>
  <c r="Q8" i="8"/>
  <c r="P8" i="8"/>
  <c r="O8" i="8"/>
  <c r="M8" i="8"/>
  <c r="L8" i="8"/>
  <c r="K8" i="8"/>
  <c r="J8" i="8"/>
  <c r="I8" i="8"/>
  <c r="H8" i="8"/>
  <c r="G8" i="8"/>
  <c r="F8" i="8"/>
  <c r="E8" i="8"/>
  <c r="D8" i="8"/>
  <c r="C8" i="8"/>
  <c r="N54" i="7"/>
  <c r="R54" i="7" s="1"/>
  <c r="N53" i="7"/>
  <c r="R53" i="7" s="1"/>
  <c r="N52" i="7"/>
  <c r="R52" i="7" s="1"/>
  <c r="N51" i="7"/>
  <c r="R51" i="7" s="1"/>
  <c r="N50" i="7"/>
  <c r="R50" i="7" s="1"/>
  <c r="N49" i="7"/>
  <c r="R49" i="7" s="1"/>
  <c r="N48" i="7"/>
  <c r="R48" i="7" s="1"/>
  <c r="N47" i="7"/>
  <c r="R47" i="7" s="1"/>
  <c r="N46" i="7"/>
  <c r="R46" i="7" s="1"/>
  <c r="N45" i="7"/>
  <c r="R45" i="7" s="1"/>
  <c r="N44" i="7"/>
  <c r="R44" i="7" s="1"/>
  <c r="N43" i="7"/>
  <c r="R43" i="7" s="1"/>
  <c r="N42" i="7"/>
  <c r="R42" i="7" s="1"/>
  <c r="Q41" i="7"/>
  <c r="P41" i="7"/>
  <c r="O41" i="7"/>
  <c r="M41" i="7"/>
  <c r="L41" i="7"/>
  <c r="K41" i="7"/>
  <c r="J41" i="7"/>
  <c r="I41" i="7"/>
  <c r="H41" i="7"/>
  <c r="G41" i="7"/>
  <c r="F41" i="7"/>
  <c r="E41" i="7"/>
  <c r="D41" i="7"/>
  <c r="C41" i="7"/>
  <c r="N40" i="7"/>
  <c r="R40" i="7" s="1"/>
  <c r="N39" i="7"/>
  <c r="R39" i="7" s="1"/>
  <c r="N38" i="7"/>
  <c r="R38" i="7" s="1"/>
  <c r="N37" i="7"/>
  <c r="R37" i="7" s="1"/>
  <c r="N36" i="7"/>
  <c r="R36" i="7" s="1"/>
  <c r="N35" i="7"/>
  <c r="R35" i="7" s="1"/>
  <c r="N34" i="7"/>
  <c r="R34" i="7" s="1"/>
  <c r="N33" i="7"/>
  <c r="R33" i="7" s="1"/>
  <c r="N32" i="7"/>
  <c r="R32" i="7" s="1"/>
  <c r="N31" i="7"/>
  <c r="R31" i="7" s="1"/>
  <c r="N30" i="7"/>
  <c r="R30" i="7" s="1"/>
  <c r="N29" i="7"/>
  <c r="R29" i="7" s="1"/>
  <c r="N28" i="7"/>
  <c r="R28" i="7" s="1"/>
  <c r="N27" i="7"/>
  <c r="R27" i="7" s="1"/>
  <c r="N26" i="7"/>
  <c r="R26" i="7" s="1"/>
  <c r="N25" i="7"/>
  <c r="R25" i="7" s="1"/>
  <c r="Q24" i="7"/>
  <c r="P24" i="7"/>
  <c r="O24" i="7"/>
  <c r="M24" i="7"/>
  <c r="L24" i="7"/>
  <c r="K24" i="7"/>
  <c r="J24" i="7"/>
  <c r="I24" i="7"/>
  <c r="H24" i="7"/>
  <c r="G24" i="7"/>
  <c r="F24" i="7"/>
  <c r="E24" i="7"/>
  <c r="D24" i="7"/>
  <c r="C24" i="7"/>
  <c r="N23" i="7"/>
  <c r="R23" i="7" s="1"/>
  <c r="N22" i="7"/>
  <c r="R22" i="7" s="1"/>
  <c r="N21" i="7"/>
  <c r="R21" i="7" s="1"/>
  <c r="N20" i="7"/>
  <c r="R20" i="7" s="1"/>
  <c r="N19" i="7"/>
  <c r="R19" i="7" s="1"/>
  <c r="N18" i="7"/>
  <c r="R18" i="7" s="1"/>
  <c r="N17" i="7"/>
  <c r="R17" i="7" s="1"/>
  <c r="N16" i="7"/>
  <c r="R16" i="7" s="1"/>
  <c r="N15" i="7"/>
  <c r="R15" i="7" s="1"/>
  <c r="N14" i="7"/>
  <c r="R14" i="7" s="1"/>
  <c r="N13" i="7"/>
  <c r="R13" i="7" s="1"/>
  <c r="N12" i="7"/>
  <c r="R12" i="7" s="1"/>
  <c r="N11" i="7"/>
  <c r="R11" i="7" s="1"/>
  <c r="N10" i="7"/>
  <c r="Q9" i="7"/>
  <c r="Q55" i="7" s="1"/>
  <c r="P9" i="7"/>
  <c r="P55" i="7" s="1"/>
  <c r="O9" i="7"/>
  <c r="O55" i="7" s="1"/>
  <c r="M9" i="7"/>
  <c r="L9" i="7"/>
  <c r="K9" i="7"/>
  <c r="J9" i="7"/>
  <c r="I9" i="7"/>
  <c r="H9" i="7"/>
  <c r="G9" i="7"/>
  <c r="F9" i="7"/>
  <c r="E9" i="7"/>
  <c r="D9" i="7"/>
  <c r="C9" i="7"/>
  <c r="Q8" i="7"/>
  <c r="P8" i="7"/>
  <c r="O8" i="7"/>
  <c r="M8" i="7"/>
  <c r="L8" i="7"/>
  <c r="K8" i="7"/>
  <c r="J8" i="7"/>
  <c r="I8" i="7"/>
  <c r="H8" i="7"/>
  <c r="G8" i="7"/>
  <c r="F8" i="7"/>
  <c r="E8" i="7"/>
  <c r="D8" i="7"/>
  <c r="C8" i="7"/>
  <c r="N54" i="6"/>
  <c r="R54" i="6" s="1"/>
  <c r="N53" i="6"/>
  <c r="R53" i="6" s="1"/>
  <c r="N52" i="6"/>
  <c r="R52" i="6" s="1"/>
  <c r="N51" i="6"/>
  <c r="N50" i="6"/>
  <c r="R50" i="6" s="1"/>
  <c r="N49" i="6"/>
  <c r="R49" i="6" s="1"/>
  <c r="N48" i="6"/>
  <c r="R48" i="6" s="1"/>
  <c r="N47" i="6"/>
  <c r="R47" i="6" s="1"/>
  <c r="N46" i="6"/>
  <c r="R46" i="6" s="1"/>
  <c r="N45" i="6"/>
  <c r="R45" i="6" s="1"/>
  <c r="N44" i="6"/>
  <c r="R44" i="6" s="1"/>
  <c r="N43" i="6"/>
  <c r="R43" i="6" s="1"/>
  <c r="N42" i="6"/>
  <c r="R42" i="6" s="1"/>
  <c r="Q41" i="6"/>
  <c r="P41" i="6"/>
  <c r="O41" i="6"/>
  <c r="M41" i="6"/>
  <c r="L41" i="6"/>
  <c r="K41" i="6"/>
  <c r="J41" i="6"/>
  <c r="I41" i="6"/>
  <c r="H41" i="6"/>
  <c r="G41" i="6"/>
  <c r="F41" i="6"/>
  <c r="E41" i="6"/>
  <c r="D41" i="6"/>
  <c r="C41" i="6"/>
  <c r="N40" i="6"/>
  <c r="R40" i="6" s="1"/>
  <c r="N39" i="6"/>
  <c r="R39" i="6" s="1"/>
  <c r="N38" i="6"/>
  <c r="R38" i="6" s="1"/>
  <c r="N37" i="6"/>
  <c r="R37" i="6" s="1"/>
  <c r="N36" i="6"/>
  <c r="R36" i="6" s="1"/>
  <c r="N35" i="6"/>
  <c r="R35" i="6" s="1"/>
  <c r="N34" i="6"/>
  <c r="N33" i="6"/>
  <c r="R33" i="6" s="1"/>
  <c r="N32" i="6"/>
  <c r="R32" i="6" s="1"/>
  <c r="N31" i="6"/>
  <c r="R31" i="6" s="1"/>
  <c r="N30" i="6"/>
  <c r="R30" i="6" s="1"/>
  <c r="N29" i="6"/>
  <c r="R29" i="6" s="1"/>
  <c r="N28" i="6"/>
  <c r="R28" i="6" s="1"/>
  <c r="N27" i="6"/>
  <c r="R27" i="6" s="1"/>
  <c r="N26" i="6"/>
  <c r="R26" i="6" s="1"/>
  <c r="N25" i="6"/>
  <c r="R25" i="6" s="1"/>
  <c r="Q24" i="6"/>
  <c r="P24" i="6"/>
  <c r="O24" i="6"/>
  <c r="M24" i="6"/>
  <c r="L24" i="6"/>
  <c r="K24" i="6"/>
  <c r="J24" i="6"/>
  <c r="I24" i="6"/>
  <c r="H24" i="6"/>
  <c r="G24" i="6"/>
  <c r="F24" i="6"/>
  <c r="E24" i="6"/>
  <c r="D24" i="6"/>
  <c r="C24" i="6"/>
  <c r="N23" i="6"/>
  <c r="R23" i="6" s="1"/>
  <c r="N22" i="6"/>
  <c r="R22" i="6" s="1"/>
  <c r="N21" i="6"/>
  <c r="R21" i="6" s="1"/>
  <c r="N20" i="6"/>
  <c r="R20" i="6" s="1"/>
  <c r="N19" i="6"/>
  <c r="R19" i="6" s="1"/>
  <c r="N18" i="6"/>
  <c r="R18" i="6" s="1"/>
  <c r="N17" i="6"/>
  <c r="R17" i="6" s="1"/>
  <c r="N16" i="6"/>
  <c r="R16" i="6" s="1"/>
  <c r="N15" i="6"/>
  <c r="R15" i="6" s="1"/>
  <c r="N14" i="6"/>
  <c r="R14" i="6" s="1"/>
  <c r="N13" i="6"/>
  <c r="R13" i="6" s="1"/>
  <c r="N12" i="6"/>
  <c r="R12" i="6" s="1"/>
  <c r="N11" i="6"/>
  <c r="R11" i="6" s="1"/>
  <c r="N10" i="6"/>
  <c r="Q9" i="6"/>
  <c r="P9" i="6"/>
  <c r="O9" i="6"/>
  <c r="M9" i="6"/>
  <c r="L9" i="6"/>
  <c r="K9" i="6"/>
  <c r="J9" i="6"/>
  <c r="I9" i="6"/>
  <c r="H9" i="6"/>
  <c r="G9" i="6"/>
  <c r="F9" i="6"/>
  <c r="F55" i="6" s="1"/>
  <c r="E9" i="6"/>
  <c r="E55" i="6" s="1"/>
  <c r="D9" i="6"/>
  <c r="D55" i="6" s="1"/>
  <c r="C9" i="6"/>
  <c r="Q8" i="6"/>
  <c r="P8" i="6"/>
  <c r="O8" i="6"/>
  <c r="M8" i="6"/>
  <c r="L8" i="6"/>
  <c r="K8" i="6"/>
  <c r="J8" i="6"/>
  <c r="I8" i="6"/>
  <c r="H8" i="6"/>
  <c r="G8" i="6"/>
  <c r="F8" i="6"/>
  <c r="E8" i="6"/>
  <c r="D8" i="6"/>
  <c r="C8" i="6"/>
  <c r="N54" i="5"/>
  <c r="R54" i="5" s="1"/>
  <c r="N53" i="5"/>
  <c r="R53" i="5" s="1"/>
  <c r="N52" i="5"/>
  <c r="R52" i="5" s="1"/>
  <c r="N51" i="5"/>
  <c r="R51" i="5" s="1"/>
  <c r="N50" i="5"/>
  <c r="R50" i="5" s="1"/>
  <c r="N49" i="5"/>
  <c r="R49" i="5" s="1"/>
  <c r="N48" i="5"/>
  <c r="R48" i="5" s="1"/>
  <c r="N47" i="5"/>
  <c r="R47" i="5" s="1"/>
  <c r="N46" i="5"/>
  <c r="R46" i="5" s="1"/>
  <c r="N45" i="5"/>
  <c r="R45" i="5" s="1"/>
  <c r="N44" i="5"/>
  <c r="R44" i="5" s="1"/>
  <c r="N43" i="5"/>
  <c r="R43" i="5" s="1"/>
  <c r="N42" i="5"/>
  <c r="R42" i="5" s="1"/>
  <c r="Q41" i="5"/>
  <c r="P41" i="5"/>
  <c r="O41" i="5"/>
  <c r="M41" i="5"/>
  <c r="L41" i="5"/>
  <c r="K41" i="5"/>
  <c r="J41" i="5"/>
  <c r="I41" i="5"/>
  <c r="H41" i="5"/>
  <c r="G41" i="5"/>
  <c r="F41" i="5"/>
  <c r="E41" i="5"/>
  <c r="D41" i="5"/>
  <c r="C41" i="5"/>
  <c r="N40" i="5"/>
  <c r="R40" i="5" s="1"/>
  <c r="N39" i="5"/>
  <c r="R39" i="5" s="1"/>
  <c r="N38" i="5"/>
  <c r="R38" i="5" s="1"/>
  <c r="N37" i="5"/>
  <c r="R37" i="5" s="1"/>
  <c r="N36" i="5"/>
  <c r="R36" i="5" s="1"/>
  <c r="N35" i="5"/>
  <c r="R35" i="5" s="1"/>
  <c r="N34" i="5"/>
  <c r="N33" i="5"/>
  <c r="R33" i="5" s="1"/>
  <c r="N32" i="5"/>
  <c r="R32" i="5" s="1"/>
  <c r="N31" i="5"/>
  <c r="R31" i="5" s="1"/>
  <c r="N30" i="5"/>
  <c r="R30" i="5" s="1"/>
  <c r="N29" i="5"/>
  <c r="R29" i="5" s="1"/>
  <c r="N28" i="5"/>
  <c r="R28" i="5" s="1"/>
  <c r="N27" i="5"/>
  <c r="R27" i="5" s="1"/>
  <c r="N26" i="5"/>
  <c r="R26" i="5" s="1"/>
  <c r="N25" i="5"/>
  <c r="R25" i="5" s="1"/>
  <c r="Q24" i="5"/>
  <c r="P24" i="5"/>
  <c r="O24" i="5"/>
  <c r="M24" i="5"/>
  <c r="L24" i="5"/>
  <c r="K24" i="5"/>
  <c r="J24" i="5"/>
  <c r="I24" i="5"/>
  <c r="H24" i="5"/>
  <c r="G24" i="5"/>
  <c r="F24" i="5"/>
  <c r="E24" i="5"/>
  <c r="D24" i="5"/>
  <c r="C24" i="5"/>
  <c r="N23" i="5"/>
  <c r="R23" i="5" s="1"/>
  <c r="N22" i="5"/>
  <c r="R22" i="5" s="1"/>
  <c r="N21" i="5"/>
  <c r="R21" i="5" s="1"/>
  <c r="N20" i="5"/>
  <c r="R20" i="5" s="1"/>
  <c r="N19" i="5"/>
  <c r="R19" i="5" s="1"/>
  <c r="N18" i="5"/>
  <c r="R18" i="5" s="1"/>
  <c r="N17" i="5"/>
  <c r="N16" i="5"/>
  <c r="R16" i="5" s="1"/>
  <c r="N15" i="5"/>
  <c r="R15" i="5" s="1"/>
  <c r="N14" i="5"/>
  <c r="R14" i="5" s="1"/>
  <c r="N13" i="5"/>
  <c r="R13" i="5" s="1"/>
  <c r="N12" i="5"/>
  <c r="R12" i="5" s="1"/>
  <c r="N11" i="5"/>
  <c r="R11" i="5" s="1"/>
  <c r="N10" i="5"/>
  <c r="Q9" i="5"/>
  <c r="P9" i="5"/>
  <c r="O9" i="5"/>
  <c r="M9" i="5"/>
  <c r="L9" i="5"/>
  <c r="K9" i="5"/>
  <c r="J9" i="5"/>
  <c r="I9" i="5"/>
  <c r="I55" i="5" s="1"/>
  <c r="H9" i="5"/>
  <c r="G9" i="5"/>
  <c r="G55" i="5" s="1"/>
  <c r="F9" i="5"/>
  <c r="F55" i="5" s="1"/>
  <c r="E9" i="5"/>
  <c r="E55" i="5" s="1"/>
  <c r="D9" i="5"/>
  <c r="D55" i="5" s="1"/>
  <c r="C9" i="5"/>
  <c r="Q8" i="5"/>
  <c r="P8" i="5"/>
  <c r="O8" i="5"/>
  <c r="M8" i="5"/>
  <c r="L8" i="5"/>
  <c r="K8" i="5"/>
  <c r="J8" i="5"/>
  <c r="I8" i="5"/>
  <c r="H8" i="5"/>
  <c r="G8" i="5"/>
  <c r="F8" i="5"/>
  <c r="E8" i="5"/>
  <c r="D8" i="5"/>
  <c r="C8" i="5"/>
  <c r="N54" i="4"/>
  <c r="R54" i="4" s="1"/>
  <c r="N53" i="4"/>
  <c r="R53" i="4" s="1"/>
  <c r="N52" i="4"/>
  <c r="R52" i="4" s="1"/>
  <c r="N51" i="4"/>
  <c r="N50" i="4"/>
  <c r="R50" i="4" s="1"/>
  <c r="N49" i="4"/>
  <c r="R49" i="4" s="1"/>
  <c r="N48" i="4"/>
  <c r="R48" i="4" s="1"/>
  <c r="N47" i="4"/>
  <c r="R47" i="4" s="1"/>
  <c r="N46" i="4"/>
  <c r="R46" i="4" s="1"/>
  <c r="N45" i="4"/>
  <c r="R45" i="4" s="1"/>
  <c r="N44" i="4"/>
  <c r="R44" i="4" s="1"/>
  <c r="N43" i="4"/>
  <c r="R43" i="4" s="1"/>
  <c r="N42" i="4"/>
  <c r="R42" i="4" s="1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N40" i="4"/>
  <c r="R40" i="4" s="1"/>
  <c r="N39" i="4"/>
  <c r="R39" i="4" s="1"/>
  <c r="N38" i="4"/>
  <c r="R38" i="4" s="1"/>
  <c r="N37" i="4"/>
  <c r="R37" i="4" s="1"/>
  <c r="N36" i="4"/>
  <c r="R36" i="4" s="1"/>
  <c r="N35" i="4"/>
  <c r="R35" i="4" s="1"/>
  <c r="N34" i="4"/>
  <c r="N33" i="4"/>
  <c r="R33" i="4" s="1"/>
  <c r="N32" i="4"/>
  <c r="R32" i="4" s="1"/>
  <c r="N31" i="4"/>
  <c r="R31" i="4" s="1"/>
  <c r="N30" i="4"/>
  <c r="R30" i="4" s="1"/>
  <c r="N29" i="4"/>
  <c r="R29" i="4" s="1"/>
  <c r="N28" i="4"/>
  <c r="R28" i="4" s="1"/>
  <c r="N27" i="4"/>
  <c r="R27" i="4" s="1"/>
  <c r="N26" i="4"/>
  <c r="R26" i="4" s="1"/>
  <c r="N25" i="4"/>
  <c r="R25" i="4" s="1"/>
  <c r="Q24" i="4"/>
  <c r="P24" i="4"/>
  <c r="O24" i="4"/>
  <c r="M24" i="4"/>
  <c r="L24" i="4"/>
  <c r="K24" i="4"/>
  <c r="J24" i="4"/>
  <c r="I24" i="4"/>
  <c r="H24" i="4"/>
  <c r="G24" i="4"/>
  <c r="F24" i="4"/>
  <c r="E24" i="4"/>
  <c r="D24" i="4"/>
  <c r="C24" i="4"/>
  <c r="N23" i="4"/>
  <c r="R23" i="4" s="1"/>
  <c r="N22" i="4"/>
  <c r="R22" i="4" s="1"/>
  <c r="N21" i="4"/>
  <c r="R21" i="4" s="1"/>
  <c r="N20" i="4"/>
  <c r="R20" i="4" s="1"/>
  <c r="N19" i="4"/>
  <c r="R19" i="4" s="1"/>
  <c r="N18" i="4"/>
  <c r="R18" i="4" s="1"/>
  <c r="N17" i="4"/>
  <c r="R17" i="4" s="1"/>
  <c r="N16" i="4"/>
  <c r="R16" i="4" s="1"/>
  <c r="N15" i="4"/>
  <c r="R15" i="4" s="1"/>
  <c r="N14" i="4"/>
  <c r="R14" i="4" s="1"/>
  <c r="N13" i="4"/>
  <c r="R13" i="4" s="1"/>
  <c r="N12" i="4"/>
  <c r="R12" i="4" s="1"/>
  <c r="N11" i="4"/>
  <c r="R11" i="4" s="1"/>
  <c r="N10" i="4"/>
  <c r="R10" i="4" s="1"/>
  <c r="Q9" i="4"/>
  <c r="P9" i="4"/>
  <c r="O9" i="4"/>
  <c r="M9" i="4"/>
  <c r="L9" i="4"/>
  <c r="K9" i="4"/>
  <c r="J9" i="4"/>
  <c r="I9" i="4"/>
  <c r="H9" i="4"/>
  <c r="G9" i="4"/>
  <c r="F9" i="4"/>
  <c r="E9" i="4"/>
  <c r="D9" i="4"/>
  <c r="C9" i="4"/>
  <c r="Q8" i="4"/>
  <c r="P8" i="4"/>
  <c r="O8" i="4"/>
  <c r="M8" i="4"/>
  <c r="L8" i="4"/>
  <c r="K8" i="4"/>
  <c r="J8" i="4"/>
  <c r="I8" i="4"/>
  <c r="H8" i="4"/>
  <c r="G8" i="4"/>
  <c r="F8" i="4"/>
  <c r="E8" i="4"/>
  <c r="D8" i="4"/>
  <c r="N54" i="3"/>
  <c r="R54" i="3" s="1"/>
  <c r="N53" i="3"/>
  <c r="R53" i="3" s="1"/>
  <c r="N52" i="3"/>
  <c r="R52" i="3" s="1"/>
  <c r="N51" i="3"/>
  <c r="N50" i="3"/>
  <c r="R50" i="3" s="1"/>
  <c r="N49" i="3"/>
  <c r="R49" i="3" s="1"/>
  <c r="N48" i="3"/>
  <c r="R48" i="3" s="1"/>
  <c r="N47" i="3"/>
  <c r="R47" i="3" s="1"/>
  <c r="N46" i="3"/>
  <c r="R46" i="3" s="1"/>
  <c r="N45" i="3"/>
  <c r="R45" i="3" s="1"/>
  <c r="N44" i="3"/>
  <c r="R44" i="3" s="1"/>
  <c r="N43" i="3"/>
  <c r="R43" i="3" s="1"/>
  <c r="N42" i="3"/>
  <c r="R42" i="3" s="1"/>
  <c r="Q41" i="3"/>
  <c r="P41" i="3"/>
  <c r="O41" i="3"/>
  <c r="M41" i="3"/>
  <c r="L41" i="3"/>
  <c r="K41" i="3"/>
  <c r="J41" i="3"/>
  <c r="I41" i="3"/>
  <c r="H41" i="3"/>
  <c r="G41" i="3"/>
  <c r="F41" i="3"/>
  <c r="E41" i="3"/>
  <c r="D41" i="3"/>
  <c r="C41" i="3"/>
  <c r="N40" i="3"/>
  <c r="R40" i="3" s="1"/>
  <c r="N39" i="3"/>
  <c r="R39" i="3" s="1"/>
  <c r="N38" i="3"/>
  <c r="R38" i="3" s="1"/>
  <c r="N37" i="3"/>
  <c r="R37" i="3" s="1"/>
  <c r="N36" i="3"/>
  <c r="R36" i="3" s="1"/>
  <c r="N35" i="3"/>
  <c r="R35" i="3" s="1"/>
  <c r="N34" i="3"/>
  <c r="R34" i="3" s="1"/>
  <c r="N33" i="3"/>
  <c r="R33" i="3" s="1"/>
  <c r="N32" i="3"/>
  <c r="R32" i="3" s="1"/>
  <c r="N31" i="3"/>
  <c r="R31" i="3" s="1"/>
  <c r="N30" i="3"/>
  <c r="R30" i="3" s="1"/>
  <c r="N29" i="3"/>
  <c r="R29" i="3" s="1"/>
  <c r="N28" i="3"/>
  <c r="R28" i="3" s="1"/>
  <c r="N27" i="3"/>
  <c r="R27" i="3" s="1"/>
  <c r="N26" i="3"/>
  <c r="R26" i="3" s="1"/>
  <c r="N25" i="3"/>
  <c r="R25" i="3" s="1"/>
  <c r="Q24" i="3"/>
  <c r="P24" i="3"/>
  <c r="O24" i="3"/>
  <c r="M24" i="3"/>
  <c r="L24" i="3"/>
  <c r="K24" i="3"/>
  <c r="J24" i="3"/>
  <c r="I24" i="3"/>
  <c r="H24" i="3"/>
  <c r="G24" i="3"/>
  <c r="F24" i="3"/>
  <c r="E24" i="3"/>
  <c r="D24" i="3"/>
  <c r="C24" i="3"/>
  <c r="N23" i="3"/>
  <c r="R23" i="3" s="1"/>
  <c r="N22" i="3"/>
  <c r="R22" i="3" s="1"/>
  <c r="N21" i="3"/>
  <c r="R21" i="3" s="1"/>
  <c r="N20" i="3"/>
  <c r="R20" i="3" s="1"/>
  <c r="N19" i="3"/>
  <c r="R19" i="3" s="1"/>
  <c r="N18" i="3"/>
  <c r="R18" i="3" s="1"/>
  <c r="N17" i="3"/>
  <c r="N16" i="3"/>
  <c r="R16" i="3" s="1"/>
  <c r="N15" i="3"/>
  <c r="R15" i="3" s="1"/>
  <c r="N14" i="3"/>
  <c r="R14" i="3" s="1"/>
  <c r="N13" i="3"/>
  <c r="R13" i="3" s="1"/>
  <c r="N12" i="3"/>
  <c r="R12" i="3" s="1"/>
  <c r="N11" i="3"/>
  <c r="R11" i="3" s="1"/>
  <c r="N10" i="3"/>
  <c r="Q9" i="3"/>
  <c r="P9" i="3"/>
  <c r="O9" i="3"/>
  <c r="M9" i="3"/>
  <c r="L9" i="3"/>
  <c r="K9" i="3"/>
  <c r="J9" i="3"/>
  <c r="I9" i="3"/>
  <c r="H9" i="3"/>
  <c r="G9" i="3"/>
  <c r="F9" i="3"/>
  <c r="E9" i="3"/>
  <c r="D9" i="3"/>
  <c r="C9" i="3"/>
  <c r="Q8" i="3"/>
  <c r="P8" i="3"/>
  <c r="O8" i="3"/>
  <c r="M8" i="3"/>
  <c r="L8" i="3"/>
  <c r="K8" i="3"/>
  <c r="J8" i="3"/>
  <c r="I8" i="3"/>
  <c r="H8" i="3"/>
  <c r="G8" i="3"/>
  <c r="F8" i="3"/>
  <c r="E8" i="3"/>
  <c r="D8" i="3"/>
  <c r="C8" i="3"/>
  <c r="N54" i="2"/>
  <c r="R54" i="2" s="1"/>
  <c r="N53" i="2"/>
  <c r="R53" i="2" s="1"/>
  <c r="N52" i="2"/>
  <c r="R52" i="2" s="1"/>
  <c r="N51" i="2"/>
  <c r="R51" i="2" s="1"/>
  <c r="N50" i="2"/>
  <c r="R50" i="2" s="1"/>
  <c r="N49" i="2"/>
  <c r="R49" i="2" s="1"/>
  <c r="N48" i="2"/>
  <c r="R48" i="2" s="1"/>
  <c r="N47" i="2"/>
  <c r="R47" i="2" s="1"/>
  <c r="N46" i="2"/>
  <c r="R46" i="2" s="1"/>
  <c r="N45" i="2"/>
  <c r="R45" i="2" s="1"/>
  <c r="N44" i="2"/>
  <c r="R44" i="2" s="1"/>
  <c r="N43" i="2"/>
  <c r="R43" i="2" s="1"/>
  <c r="N42" i="2"/>
  <c r="R42" i="2" s="1"/>
  <c r="Q41" i="2"/>
  <c r="P41" i="2"/>
  <c r="O41" i="2"/>
  <c r="M41" i="2"/>
  <c r="L41" i="2"/>
  <c r="K41" i="2"/>
  <c r="J41" i="2"/>
  <c r="I41" i="2"/>
  <c r="H41" i="2"/>
  <c r="G41" i="2"/>
  <c r="F41" i="2"/>
  <c r="E41" i="2"/>
  <c r="D41" i="2"/>
  <c r="C41" i="2"/>
  <c r="N40" i="2"/>
  <c r="R40" i="2" s="1"/>
  <c r="N39" i="2"/>
  <c r="R39" i="2" s="1"/>
  <c r="N38" i="2"/>
  <c r="R38" i="2" s="1"/>
  <c r="N37" i="2"/>
  <c r="R37" i="2" s="1"/>
  <c r="N36" i="2"/>
  <c r="R36" i="2" s="1"/>
  <c r="N35" i="2"/>
  <c r="R35" i="2" s="1"/>
  <c r="N34" i="2"/>
  <c r="R34" i="2" s="1"/>
  <c r="N33" i="2"/>
  <c r="R33" i="2" s="1"/>
  <c r="N32" i="2"/>
  <c r="R32" i="2" s="1"/>
  <c r="N31" i="2"/>
  <c r="R31" i="2" s="1"/>
  <c r="N30" i="2"/>
  <c r="R30" i="2" s="1"/>
  <c r="N29" i="2"/>
  <c r="R29" i="2" s="1"/>
  <c r="N28" i="2"/>
  <c r="R28" i="2" s="1"/>
  <c r="N27" i="2"/>
  <c r="R27" i="2" s="1"/>
  <c r="N26" i="2"/>
  <c r="R26" i="2" s="1"/>
  <c r="N25" i="2"/>
  <c r="R25" i="2" s="1"/>
  <c r="Q24" i="2"/>
  <c r="P24" i="2"/>
  <c r="O24" i="2"/>
  <c r="M24" i="2"/>
  <c r="L24" i="2"/>
  <c r="K24" i="2"/>
  <c r="J24" i="2"/>
  <c r="I24" i="2"/>
  <c r="H24" i="2"/>
  <c r="G24" i="2"/>
  <c r="F24" i="2"/>
  <c r="E24" i="2"/>
  <c r="D24" i="2"/>
  <c r="C24" i="2"/>
  <c r="N23" i="2"/>
  <c r="R23" i="2" s="1"/>
  <c r="N22" i="2"/>
  <c r="R22" i="2" s="1"/>
  <c r="N21" i="2"/>
  <c r="R21" i="2" s="1"/>
  <c r="N20" i="2"/>
  <c r="R20" i="2" s="1"/>
  <c r="N19" i="2"/>
  <c r="R19" i="2" s="1"/>
  <c r="N18" i="2"/>
  <c r="R18" i="2" s="1"/>
  <c r="N17" i="2"/>
  <c r="N16" i="2"/>
  <c r="R16" i="2" s="1"/>
  <c r="N15" i="2"/>
  <c r="R15" i="2" s="1"/>
  <c r="N14" i="2"/>
  <c r="R14" i="2" s="1"/>
  <c r="N13" i="2"/>
  <c r="R13" i="2" s="1"/>
  <c r="N12" i="2"/>
  <c r="R12" i="2" s="1"/>
  <c r="N11" i="2"/>
  <c r="R11" i="2" s="1"/>
  <c r="N10" i="2"/>
  <c r="R10" i="2" s="1"/>
  <c r="Q9" i="2"/>
  <c r="P9" i="2"/>
  <c r="O9" i="2"/>
  <c r="M9" i="2"/>
  <c r="L9" i="2"/>
  <c r="K9" i="2"/>
  <c r="J9" i="2"/>
  <c r="I9" i="2"/>
  <c r="H9" i="2"/>
  <c r="G9" i="2"/>
  <c r="F9" i="2"/>
  <c r="E9" i="2"/>
  <c r="D9" i="2"/>
  <c r="C9" i="2"/>
  <c r="Q8" i="2"/>
  <c r="P8" i="2"/>
  <c r="O8" i="2"/>
  <c r="M8" i="2"/>
  <c r="L8" i="2"/>
  <c r="K8" i="2"/>
  <c r="J8" i="2"/>
  <c r="I8" i="2"/>
  <c r="H8" i="2"/>
  <c r="G8" i="2"/>
  <c r="F8" i="2"/>
  <c r="E8" i="2"/>
  <c r="D8" i="2"/>
  <c r="C8" i="2"/>
  <c r="E55" i="11" l="1"/>
  <c r="F55" i="10"/>
  <c r="D55" i="17"/>
  <c r="D55" i="21"/>
  <c r="M55" i="4"/>
  <c r="J55" i="5"/>
  <c r="G55" i="6"/>
  <c r="G55" i="10"/>
  <c r="M55" i="11"/>
  <c r="J55" i="17"/>
  <c r="E55" i="17"/>
  <c r="P55" i="21"/>
  <c r="E55" i="21"/>
  <c r="K55" i="22"/>
  <c r="O55" i="4"/>
  <c r="D55" i="4"/>
  <c r="K55" i="5"/>
  <c r="O55" i="11"/>
  <c r="D55" i="14"/>
  <c r="K55" i="17"/>
  <c r="F55" i="17"/>
  <c r="Q55" i="21"/>
  <c r="F55" i="21"/>
  <c r="G55" i="4"/>
  <c r="G55" i="3"/>
  <c r="P55" i="4"/>
  <c r="E55" i="4"/>
  <c r="L55" i="5"/>
  <c r="P55" i="11"/>
  <c r="D55" i="13"/>
  <c r="E55" i="14"/>
  <c r="L55" i="17"/>
  <c r="G55" i="17"/>
  <c r="G55" i="21"/>
  <c r="M55" i="22"/>
  <c r="F55" i="11"/>
  <c r="H55" i="3"/>
  <c r="Q55" i="4"/>
  <c r="F55" i="4"/>
  <c r="M55" i="5"/>
  <c r="Q55" i="11"/>
  <c r="I55" i="13"/>
  <c r="E55" i="13"/>
  <c r="F55" i="14"/>
  <c r="M55" i="17"/>
  <c r="O55" i="22"/>
  <c r="O55" i="17"/>
  <c r="K55" i="13"/>
  <c r="G55" i="13"/>
  <c r="P55" i="17"/>
  <c r="L55" i="13"/>
  <c r="I55" i="14"/>
  <c r="Q55" i="17"/>
  <c r="D55" i="11"/>
  <c r="G55" i="14"/>
  <c r="D55" i="9"/>
  <c r="M55" i="13"/>
  <c r="J55" i="14"/>
  <c r="F55" i="15"/>
  <c r="J55" i="13"/>
  <c r="E55" i="9"/>
  <c r="O55" i="13"/>
  <c r="I55" i="8"/>
  <c r="F55" i="9"/>
  <c r="P55" i="13"/>
  <c r="D55" i="20"/>
  <c r="E55" i="15"/>
  <c r="E55" i="10"/>
  <c r="M55" i="7"/>
  <c r="J55" i="8"/>
  <c r="G55" i="9"/>
  <c r="Q55" i="13"/>
  <c r="D55" i="19"/>
  <c r="E55" i="20"/>
  <c r="J55" i="23"/>
  <c r="I55" i="23"/>
  <c r="K55" i="23"/>
  <c r="G55" i="23"/>
  <c r="L55" i="22"/>
  <c r="P55" i="22"/>
  <c r="Q55" i="22"/>
  <c r="K55" i="21"/>
  <c r="L55" i="21"/>
  <c r="M55" i="21"/>
  <c r="I55" i="21"/>
  <c r="J55" i="21"/>
  <c r="O55" i="21"/>
  <c r="R41" i="20"/>
  <c r="C55" i="20"/>
  <c r="L55" i="20"/>
  <c r="O55" i="20"/>
  <c r="P55" i="20"/>
  <c r="Q55" i="20"/>
  <c r="M55" i="20"/>
  <c r="I55" i="18"/>
  <c r="J55" i="18"/>
  <c r="K55" i="18"/>
  <c r="N9" i="18"/>
  <c r="R41" i="18"/>
  <c r="C55" i="18"/>
  <c r="L55" i="18"/>
  <c r="Q55" i="18"/>
  <c r="M55" i="18"/>
  <c r="O55" i="18"/>
  <c r="P55" i="18"/>
  <c r="J55" i="16"/>
  <c r="K55" i="16"/>
  <c r="L55" i="16"/>
  <c r="M55" i="16"/>
  <c r="O55" i="16"/>
  <c r="P55" i="16"/>
  <c r="I55" i="16"/>
  <c r="N41" i="16"/>
  <c r="Q55" i="16"/>
  <c r="M55" i="15"/>
  <c r="N9" i="15"/>
  <c r="I55" i="15"/>
  <c r="J55" i="15"/>
  <c r="N41" i="15"/>
  <c r="K55" i="15"/>
  <c r="L55" i="15"/>
  <c r="K55" i="14"/>
  <c r="L55" i="14"/>
  <c r="P55" i="14"/>
  <c r="Q55" i="14"/>
  <c r="M55" i="14"/>
  <c r="O55" i="14"/>
  <c r="H55" i="13"/>
  <c r="N9" i="13"/>
  <c r="P55" i="12"/>
  <c r="Q55" i="12"/>
  <c r="E55" i="12"/>
  <c r="F55" i="12"/>
  <c r="R41" i="12"/>
  <c r="K55" i="12"/>
  <c r="L55" i="12"/>
  <c r="H55" i="12"/>
  <c r="I55" i="12"/>
  <c r="J55" i="12"/>
  <c r="D55" i="12"/>
  <c r="M55" i="12"/>
  <c r="O55" i="12"/>
  <c r="G55" i="12"/>
  <c r="N41" i="11"/>
  <c r="K55" i="10"/>
  <c r="I55" i="10"/>
  <c r="L55" i="10"/>
  <c r="J55" i="10"/>
  <c r="M55" i="10"/>
  <c r="H55" i="10"/>
  <c r="O55" i="10"/>
  <c r="P55" i="10"/>
  <c r="Q55" i="10"/>
  <c r="H55" i="9"/>
  <c r="L55" i="9"/>
  <c r="N41" i="9"/>
  <c r="M55" i="9"/>
  <c r="O55" i="9"/>
  <c r="P55" i="9"/>
  <c r="N8" i="9"/>
  <c r="Q55" i="9"/>
  <c r="D55" i="8"/>
  <c r="E55" i="8"/>
  <c r="G55" i="8"/>
  <c r="F55" i="8"/>
  <c r="H55" i="8"/>
  <c r="D55" i="7"/>
  <c r="G55" i="7"/>
  <c r="I55" i="7"/>
  <c r="J55" i="7"/>
  <c r="E55" i="7"/>
  <c r="F55" i="7"/>
  <c r="K55" i="7"/>
  <c r="L55" i="7"/>
  <c r="I55" i="6"/>
  <c r="J55" i="6"/>
  <c r="K55" i="6"/>
  <c r="L55" i="6"/>
  <c r="M55" i="6"/>
  <c r="O55" i="6"/>
  <c r="Q55" i="6"/>
  <c r="P55" i="6"/>
  <c r="N41" i="6"/>
  <c r="P55" i="5"/>
  <c r="O55" i="5"/>
  <c r="Q55" i="5"/>
  <c r="L55" i="4"/>
  <c r="N24" i="4"/>
  <c r="I55" i="4"/>
  <c r="J55" i="4"/>
  <c r="K55" i="4"/>
  <c r="N9" i="3"/>
  <c r="D55" i="3"/>
  <c r="E55" i="3"/>
  <c r="F55" i="3"/>
  <c r="L55" i="3"/>
  <c r="I55" i="3"/>
  <c r="J55" i="3"/>
  <c r="K55" i="3"/>
  <c r="M55" i="3"/>
  <c r="O55" i="3"/>
  <c r="P55" i="3"/>
  <c r="Q55" i="3"/>
  <c r="C55" i="13"/>
  <c r="H55" i="23"/>
  <c r="N41" i="22"/>
  <c r="N24" i="22"/>
  <c r="H55" i="22"/>
  <c r="N8" i="22"/>
  <c r="N41" i="21"/>
  <c r="H55" i="21"/>
  <c r="N24" i="21"/>
  <c r="H55" i="20"/>
  <c r="N9" i="20"/>
  <c r="N8" i="20"/>
  <c r="H55" i="19"/>
  <c r="N41" i="19"/>
  <c r="N24" i="18"/>
  <c r="N8" i="18"/>
  <c r="H55" i="18"/>
  <c r="N8" i="17"/>
  <c r="H55" i="17"/>
  <c r="N24" i="17"/>
  <c r="H55" i="16"/>
  <c r="N24" i="16"/>
  <c r="H55" i="15"/>
  <c r="N8" i="15"/>
  <c r="N8" i="14"/>
  <c r="H55" i="14"/>
  <c r="N24" i="13"/>
  <c r="N8" i="13"/>
  <c r="R24" i="12"/>
  <c r="N8" i="12"/>
  <c r="N24" i="11"/>
  <c r="N8" i="11"/>
  <c r="N24" i="9"/>
  <c r="N24" i="8"/>
  <c r="H55" i="7"/>
  <c r="H55" i="6"/>
  <c r="N24" i="6"/>
  <c r="H55" i="5"/>
  <c r="N24" i="5"/>
  <c r="N41" i="4"/>
  <c r="H55" i="4"/>
  <c r="N41" i="3"/>
  <c r="C55" i="14"/>
  <c r="C55" i="19"/>
  <c r="L55" i="23"/>
  <c r="N41" i="23"/>
  <c r="M55" i="23"/>
  <c r="O55" i="23"/>
  <c r="P55" i="23"/>
  <c r="Q55" i="23"/>
  <c r="C55" i="23"/>
  <c r="R9" i="23"/>
  <c r="R24" i="23"/>
  <c r="R51" i="23"/>
  <c r="R41" i="23" s="1"/>
  <c r="N9" i="23"/>
  <c r="N24" i="23"/>
  <c r="N8" i="23"/>
  <c r="R34" i="22"/>
  <c r="R24" i="22" s="1"/>
  <c r="N9" i="22"/>
  <c r="R10" i="22"/>
  <c r="R51" i="22"/>
  <c r="R41" i="22" s="1"/>
  <c r="C55" i="21"/>
  <c r="R9" i="21"/>
  <c r="R51" i="21"/>
  <c r="R41" i="21" s="1"/>
  <c r="N9" i="21"/>
  <c r="N8" i="21"/>
  <c r="R34" i="21"/>
  <c r="R8" i="21" s="1"/>
  <c r="R24" i="20"/>
  <c r="R17" i="20"/>
  <c r="N41" i="20"/>
  <c r="R10" i="20"/>
  <c r="N24" i="20"/>
  <c r="R9" i="19"/>
  <c r="R24" i="19"/>
  <c r="R51" i="19"/>
  <c r="R41" i="19" s="1"/>
  <c r="N9" i="19"/>
  <c r="N24" i="19"/>
  <c r="N8" i="19"/>
  <c r="R24" i="18"/>
  <c r="R10" i="18"/>
  <c r="R18" i="18"/>
  <c r="R41" i="17"/>
  <c r="C55" i="17"/>
  <c r="R17" i="17"/>
  <c r="N9" i="17"/>
  <c r="N41" i="17"/>
  <c r="R34" i="17"/>
  <c r="R24" i="17" s="1"/>
  <c r="C55" i="16"/>
  <c r="R9" i="16"/>
  <c r="R51" i="16"/>
  <c r="R41" i="16" s="1"/>
  <c r="N9" i="16"/>
  <c r="N8" i="16"/>
  <c r="R34" i="16"/>
  <c r="R8" i="16" s="1"/>
  <c r="C55" i="15"/>
  <c r="R24" i="15"/>
  <c r="N24" i="15"/>
  <c r="R10" i="15"/>
  <c r="R17" i="15"/>
  <c r="R51" i="15"/>
  <c r="R41" i="15" s="1"/>
  <c r="R41" i="14"/>
  <c r="R24" i="14"/>
  <c r="N24" i="14"/>
  <c r="N41" i="14"/>
  <c r="N9" i="14"/>
  <c r="N55" i="14" s="1"/>
  <c r="R10" i="14"/>
  <c r="R41" i="13"/>
  <c r="R10" i="13"/>
  <c r="R34" i="13"/>
  <c r="R24" i="13" s="1"/>
  <c r="R17" i="13"/>
  <c r="N41" i="13"/>
  <c r="C55" i="12"/>
  <c r="N24" i="12"/>
  <c r="R17" i="12"/>
  <c r="R8" i="12" s="1"/>
  <c r="N9" i="12"/>
  <c r="N41" i="12"/>
  <c r="R41" i="11"/>
  <c r="C55" i="11"/>
  <c r="R34" i="11"/>
  <c r="R24" i="11" s="1"/>
  <c r="N9" i="11"/>
  <c r="R10" i="11"/>
  <c r="R41" i="10"/>
  <c r="C55" i="10"/>
  <c r="R8" i="10"/>
  <c r="R9" i="10"/>
  <c r="R24" i="10"/>
  <c r="N9" i="10"/>
  <c r="N41" i="10"/>
  <c r="N8" i="10"/>
  <c r="N24" i="10"/>
  <c r="C55" i="9"/>
  <c r="R34" i="9"/>
  <c r="R24" i="9" s="1"/>
  <c r="N9" i="9"/>
  <c r="R51" i="9"/>
  <c r="R41" i="9" s="1"/>
  <c r="R10" i="9"/>
  <c r="N8" i="7"/>
  <c r="N8" i="6"/>
  <c r="N8" i="5"/>
  <c r="N9" i="5"/>
  <c r="N55" i="5" s="1"/>
  <c r="N8" i="3"/>
  <c r="C55" i="8"/>
  <c r="R41" i="8"/>
  <c r="N8" i="8"/>
  <c r="R34" i="8"/>
  <c r="R24" i="8" s="1"/>
  <c r="N9" i="8"/>
  <c r="R10" i="8"/>
  <c r="N41" i="8"/>
  <c r="C55" i="7"/>
  <c r="R41" i="7"/>
  <c r="R24" i="7"/>
  <c r="N41" i="7"/>
  <c r="N9" i="7"/>
  <c r="N24" i="7"/>
  <c r="R10" i="7"/>
  <c r="C55" i="6"/>
  <c r="R34" i="6"/>
  <c r="R24" i="6" s="1"/>
  <c r="R51" i="6"/>
  <c r="R41" i="6" s="1"/>
  <c r="N9" i="6"/>
  <c r="R10" i="6"/>
  <c r="C55" i="5"/>
  <c r="R41" i="5"/>
  <c r="N41" i="5"/>
  <c r="R34" i="5"/>
  <c r="R24" i="5" s="1"/>
  <c r="R10" i="5"/>
  <c r="R17" i="5"/>
  <c r="C55" i="4"/>
  <c r="R9" i="4"/>
  <c r="R34" i="4"/>
  <c r="R51" i="4"/>
  <c r="R41" i="4" s="1"/>
  <c r="N8" i="4"/>
  <c r="N9" i="4"/>
  <c r="C55" i="3"/>
  <c r="R24" i="3"/>
  <c r="R51" i="3"/>
  <c r="R41" i="3" s="1"/>
  <c r="R17" i="3"/>
  <c r="N24" i="3"/>
  <c r="R10" i="3"/>
  <c r="R41" i="2"/>
  <c r="C55" i="2"/>
  <c r="D55" i="2"/>
  <c r="O55" i="2"/>
  <c r="F55" i="2"/>
  <c r="J55" i="2"/>
  <c r="M55" i="2"/>
  <c r="I55" i="2"/>
  <c r="H55" i="2"/>
  <c r="E55" i="2"/>
  <c r="P55" i="2"/>
  <c r="L55" i="2"/>
  <c r="K55" i="2"/>
  <c r="G55" i="2"/>
  <c r="Q55" i="2"/>
  <c r="N9" i="2"/>
  <c r="R24" i="2"/>
  <c r="R17" i="2"/>
  <c r="R9" i="2" s="1"/>
  <c r="N41" i="2"/>
  <c r="N8" i="2"/>
  <c r="N24" i="2"/>
  <c r="D8" i="1"/>
  <c r="E8" i="1"/>
  <c r="F8" i="1"/>
  <c r="G8" i="1"/>
  <c r="H8" i="1"/>
  <c r="I8" i="1"/>
  <c r="J8" i="1"/>
  <c r="K8" i="1"/>
  <c r="L8" i="1"/>
  <c r="M8" i="1"/>
  <c r="O8" i="1"/>
  <c r="P8" i="1"/>
  <c r="Q8" i="1"/>
  <c r="D41" i="1"/>
  <c r="E41" i="1"/>
  <c r="F41" i="1"/>
  <c r="G41" i="1"/>
  <c r="H41" i="1"/>
  <c r="I41" i="1"/>
  <c r="J41" i="1"/>
  <c r="K41" i="1"/>
  <c r="L41" i="1"/>
  <c r="M41" i="1"/>
  <c r="O41" i="1"/>
  <c r="P41" i="1"/>
  <c r="Q41" i="1"/>
  <c r="D24" i="1"/>
  <c r="E24" i="1"/>
  <c r="F24" i="1"/>
  <c r="G24" i="1"/>
  <c r="H24" i="1"/>
  <c r="I24" i="1"/>
  <c r="J24" i="1"/>
  <c r="K24" i="1"/>
  <c r="L24" i="1"/>
  <c r="M24" i="1"/>
  <c r="O24" i="1"/>
  <c r="P24" i="1"/>
  <c r="Q24" i="1"/>
  <c r="O9" i="1"/>
  <c r="P9" i="1"/>
  <c r="Q9" i="1"/>
  <c r="D9" i="1"/>
  <c r="E9" i="1"/>
  <c r="F9" i="1"/>
  <c r="G9" i="1"/>
  <c r="H9" i="1"/>
  <c r="I9" i="1"/>
  <c r="J9" i="1"/>
  <c r="K9" i="1"/>
  <c r="L9" i="1"/>
  <c r="M9" i="1"/>
  <c r="C9" i="1"/>
  <c r="N10" i="1"/>
  <c r="R10" i="1" s="1"/>
  <c r="N11" i="1"/>
  <c r="N12" i="1"/>
  <c r="R12" i="1" s="1"/>
  <c r="N13" i="1"/>
  <c r="R13" i="1" s="1"/>
  <c r="N14" i="1"/>
  <c r="R14" i="1" s="1"/>
  <c r="N15" i="1"/>
  <c r="R15" i="1" s="1"/>
  <c r="N16" i="1"/>
  <c r="R16" i="1" s="1"/>
  <c r="N17" i="1"/>
  <c r="R17" i="1" s="1"/>
  <c r="N18" i="1"/>
  <c r="R18" i="1" s="1"/>
  <c r="N19" i="1"/>
  <c r="R19" i="1" s="1"/>
  <c r="N20" i="1"/>
  <c r="R20" i="1" s="1"/>
  <c r="N21" i="1"/>
  <c r="R21" i="1" s="1"/>
  <c r="N22" i="1"/>
  <c r="R22" i="1" s="1"/>
  <c r="N23" i="1"/>
  <c r="R23" i="1" s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5" l="1"/>
  <c r="N55" i="20"/>
  <c r="N55" i="6"/>
  <c r="N55" i="18"/>
  <c r="R8" i="17"/>
  <c r="N55" i="11"/>
  <c r="Q55" i="1"/>
  <c r="N55" i="4"/>
  <c r="R8" i="4"/>
  <c r="O55" i="1"/>
  <c r="N55" i="3"/>
  <c r="N55" i="22"/>
  <c r="N55" i="21"/>
  <c r="N55" i="16"/>
  <c r="N55" i="13"/>
  <c r="N55" i="9"/>
  <c r="N41" i="1"/>
  <c r="M55" i="1"/>
  <c r="L55" i="1"/>
  <c r="K55" i="1"/>
  <c r="J55" i="1"/>
  <c r="H55" i="1"/>
  <c r="G55" i="1"/>
  <c r="N8" i="1"/>
  <c r="R11" i="1"/>
  <c r="R9" i="1" s="1"/>
  <c r="R8" i="23"/>
  <c r="N55" i="23"/>
  <c r="R55" i="23"/>
  <c r="R8" i="22"/>
  <c r="R9" i="22"/>
  <c r="R55" i="22" s="1"/>
  <c r="R24" i="21"/>
  <c r="R55" i="21" s="1"/>
  <c r="R9" i="20"/>
  <c r="R55" i="20" s="1"/>
  <c r="R8" i="20"/>
  <c r="N55" i="19"/>
  <c r="R55" i="19"/>
  <c r="R8" i="19"/>
  <c r="R9" i="18"/>
  <c r="R55" i="18" s="1"/>
  <c r="R8" i="18"/>
  <c r="N55" i="17"/>
  <c r="R9" i="17"/>
  <c r="R55" i="17" s="1"/>
  <c r="R24" i="16"/>
  <c r="R55" i="16" s="1"/>
  <c r="R9" i="15"/>
  <c r="R55" i="15" s="1"/>
  <c r="R8" i="15"/>
  <c r="R9" i="14"/>
  <c r="R55" i="14" s="1"/>
  <c r="R8" i="14"/>
  <c r="R9" i="13"/>
  <c r="R55" i="13" s="1"/>
  <c r="R8" i="13"/>
  <c r="R9" i="12"/>
  <c r="R55" i="12" s="1"/>
  <c r="N55" i="12"/>
  <c r="R9" i="11"/>
  <c r="R55" i="11" s="1"/>
  <c r="R8" i="11"/>
  <c r="N55" i="10"/>
  <c r="R55" i="10"/>
  <c r="R9" i="9"/>
  <c r="R55" i="9" s="1"/>
  <c r="R8" i="9"/>
  <c r="N55" i="8"/>
  <c r="R8" i="8"/>
  <c r="R9" i="8"/>
  <c r="R55" i="8" s="1"/>
  <c r="R8" i="7"/>
  <c r="R9" i="7"/>
  <c r="R55" i="7" s="1"/>
  <c r="N55" i="7"/>
  <c r="R9" i="6"/>
  <c r="R55" i="6" s="1"/>
  <c r="R8" i="6"/>
  <c r="R9" i="5"/>
  <c r="R55" i="5" s="1"/>
  <c r="R8" i="5"/>
  <c r="R24" i="4"/>
  <c r="R55" i="4" s="1"/>
  <c r="R8" i="3"/>
  <c r="R9" i="3"/>
  <c r="R55" i="3" s="1"/>
  <c r="R55" i="2"/>
  <c r="N55" i="2"/>
  <c r="R8" i="2"/>
  <c r="N9" i="1"/>
  <c r="N24" i="1"/>
  <c r="I55" i="1"/>
  <c r="E55" i="1"/>
  <c r="D55" i="1"/>
  <c r="P55" i="1"/>
  <c r="F55" i="1"/>
  <c r="R26" i="1"/>
  <c r="R46" i="1"/>
  <c r="R40" i="1"/>
  <c r="R47" i="1"/>
  <c r="R39" i="1"/>
  <c r="R27" i="1"/>
  <c r="R48" i="1"/>
  <c r="R38" i="1"/>
  <c r="R51" i="1"/>
  <c r="C8" i="1"/>
  <c r="R36" i="1"/>
  <c r="R35" i="1"/>
  <c r="R29" i="1"/>
  <c r="R34" i="1"/>
  <c r="R53" i="1"/>
  <c r="R33" i="1"/>
  <c r="R32" i="1"/>
  <c r="R54" i="1"/>
  <c r="R28" i="1"/>
  <c r="R49" i="1"/>
  <c r="R37" i="1"/>
  <c r="R50" i="1"/>
  <c r="R52" i="1"/>
  <c r="R31" i="1"/>
  <c r="R25" i="1"/>
  <c r="R45" i="1"/>
  <c r="R43" i="1"/>
  <c r="R44" i="1"/>
  <c r="R42" i="1"/>
  <c r="R30" i="1"/>
  <c r="C55" i="1"/>
  <c r="R24" i="1" l="1"/>
  <c r="N55" i="1"/>
  <c r="R41" i="1"/>
  <c r="R8" i="1"/>
  <c r="R55" i="1" l="1"/>
</calcChain>
</file>

<file path=xl/sharedStrings.xml><?xml version="1.0" encoding="utf-8"?>
<sst xmlns="http://schemas.openxmlformats.org/spreadsheetml/2006/main" count="3816" uniqueCount="177">
  <si>
    <t>Общо разходи за план-сметката</t>
  </si>
  <si>
    <t>Други източници на финансиране</t>
  </si>
  <si>
    <t>Корекции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</si>
  <si>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</si>
  <si>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Средства от програма „Околна среда“ и/или от други програми на Европейския съюз или на международни организации</t>
  </si>
  <si>
    <t>Други общински средства и приходи, различни от приходите от таксата за битови отпадъци</t>
  </si>
  <si>
    <t>(к. 3 + к. 4 + к. 5 + к. 6 + к. 7 + к. 8 + к. 9 + к. 10 + к. 11 + к. 12)</t>
  </si>
  <si>
    <t>чл. 66, ал. 10 от Закона за местните данъци и такси</t>
  </si>
  <si>
    <t>чл. 66, ал. 11 от Закона за местните данъци и такси</t>
  </si>
  <si>
    <t>чл. 66, ал. 12 от Закона за местните данъци и такси</t>
  </si>
  <si>
    <t>(к. 2 - к. 13 + к. 14 - к. 15 - к. 16)</t>
  </si>
  <si>
    <t>Услуги по чл. 5, ал. 2 (чл. 62 от Закона за местните данъци и такси)</t>
  </si>
  <si>
    <t>Х</t>
  </si>
  <si>
    <t xml:space="preserve"> - придобиване на съдове за събиране на битовите отпадъци над прага на същественост **</t>
  </si>
  <si>
    <t xml:space="preserve"> - придобиване на съдове за събиране на битовите отпадъци под прага на същественост, включително торби ***</t>
  </si>
  <si>
    <t xml:space="preserve"> - ползване на съдове за събиране на битовите отпадъци </t>
  </si>
  <si>
    <t xml:space="preserve"> - поддържане на съдове за събиране на битовите отпадъци</t>
  </si>
  <si>
    <t xml:space="preserve"> -  придобиване на превозни средства за транспортиране на битови отпадъци, както и на сметосъбирачни машини **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</si>
  <si>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</si>
  <si>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</si>
  <si>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</si>
  <si>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t>X</t>
  </si>
  <si>
    <t xml:space="preserve"> - транспортиране на битовите отпадъци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</si>
  <si>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събирането, включително разделно, и транспортирането на битовите отпадъци 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</si>
  <si>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</si>
  <si>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</si>
  <si>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други разходи за предоставяне на услугата, произтичащи от нормативен акт</t>
  </si>
  <si>
    <t xml:space="preserve"> - други разходи за предоставяне на услугата по решение на общинския съвет*</t>
  </si>
  <si>
    <t>2. Третиране на битовите отпадъци в съоръжения и инсталации, в т. ч.: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</si>
  <si>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</si>
  <si>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 xml:space="preserve">  -  анализи, проверки и проби на отпадъците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</si>
  <si>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</si>
  <si>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едро-габаритни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</si>
  <si>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</si>
  <si>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 xml:space="preserve"> - закриване и следексплоатационни грижи на площадката на депото</t>
  </si>
  <si>
    <t xml:space="preserve"> - мониторинг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</si>
  <si>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</si>
  <si>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</si>
  <si>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 xml:space="preserve"> - закупуване на земя за изграждане на депа за битови отпадъци, съоръжения и инсталации или осигуряване на площадки за безвъзмездно предаване на разделно събрани битови отпадъци от домакинствата****</t>
  </si>
  <si>
    <t xml:space="preserve"> - разходи за участие в дейността на регионалното сдружение за управление на отпадъците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</si>
  <si>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</si>
  <si>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</si>
  <si>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</si>
  <si>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 xml:space="preserve"> - други разходи за предоставяне на услугата по решение на общинския съвет* </t>
  </si>
  <si>
    <t xml:space="preserve">3. Поддържане на чистотата на териториите за обществено ползване в населените места и селищните образувания в общината, в т. ч.: </t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</si>
  <si>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гробищните паркове и други територии за обществено ползване в населените места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</si>
  <si>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</si>
  <si>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 ***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</si>
  <si>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</si>
  <si>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</si>
  <si>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</si>
  <si>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</si>
  <si>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</si>
  <si>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-  данъци, такси и застраховки на техника за събиране и транспортиране на битови отпадъци от териториите за обществено ползване в населените места и селищните образувания, в случай че дейността се извършва от общината</t>
  </si>
  <si>
    <t>Общо:</t>
  </si>
  <si>
    <t>(редове 2 +17+ 34)</t>
  </si>
  <si>
    <t>1                   </t>
  </si>
  <si>
    <t>2                   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</si>
  <si>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rgb="FF000000"/>
        <rFont val="Times New Roman"/>
        <family val="1"/>
        <charset val="204"/>
      </rPr>
      <t>не в т. ч.</t>
    </r>
    <r>
      <rPr>
        <b/>
        <sz val="12"/>
        <color theme="1"/>
        <rFont val="Times New Roman"/>
        <family val="1"/>
        <charset val="204"/>
      </rPr>
      <t>:</t>
    </r>
  </si>
  <si>
    <t>3                   </t>
  </si>
  <si>
    <t>4                   </t>
  </si>
  <si>
    <t>5                   </t>
  </si>
  <si>
    <t>6                   </t>
  </si>
  <si>
    <t>7                   </t>
  </si>
  <si>
    <t>8                   </t>
  </si>
  <si>
    <t>9                   </t>
  </si>
  <si>
    <t>10                 </t>
  </si>
  <si>
    <t>11                 </t>
  </si>
  <si>
    <t>12                 </t>
  </si>
  <si>
    <t>13                 </t>
  </si>
  <si>
    <t>14                 </t>
  </si>
  <si>
    <t>15                 </t>
  </si>
  <si>
    <t>16                 </t>
  </si>
  <si>
    <t>17                 </t>
  </si>
  <si>
    <t>18                 </t>
  </si>
  <si>
    <t>19                 </t>
  </si>
  <si>
    <t>20                 </t>
  </si>
  <si>
    <t>21                 </t>
  </si>
  <si>
    <t>22                 </t>
  </si>
  <si>
    <t>23                 </t>
  </si>
  <si>
    <t>24                 </t>
  </si>
  <si>
    <t>25                 </t>
  </si>
  <si>
    <t>26                 </t>
  </si>
  <si>
    <t>27                 </t>
  </si>
  <si>
    <t>28                 </t>
  </si>
  <si>
    <t>29                 </t>
  </si>
  <si>
    <t>30                 </t>
  </si>
  <si>
    <t>31                 </t>
  </si>
  <si>
    <t>32                 </t>
  </si>
  <si>
    <t>33                 </t>
  </si>
  <si>
    <t>34                 </t>
  </si>
  <si>
    <t>35                 </t>
  </si>
  <si>
    <t>36                 </t>
  </si>
  <si>
    <t>37                 </t>
  </si>
  <si>
    <t>38                 </t>
  </si>
  <si>
    <t>39                 </t>
  </si>
  <si>
    <t>40                 </t>
  </si>
  <si>
    <t>41                 </t>
  </si>
  <si>
    <t>42                 </t>
  </si>
  <si>
    <t>43                 </t>
  </si>
  <si>
    <t>44                 </t>
  </si>
  <si>
    <t>45                 </t>
  </si>
  <si>
    <t>46                 </t>
  </si>
  <si>
    <t>47                 </t>
  </si>
  <si>
    <t>48                 </t>
  </si>
  <si>
    <t>ИНФОРМАЦИЯ ЗА 2026 ГОДИНА</t>
  </si>
  <si>
    <t xml:space="preserve">Корекции по </t>
  </si>
  <si>
    <t>Корекции по</t>
  </si>
  <si>
    <t>Източник на финансиране</t>
  </si>
  <si>
    <t>Общо други източници на финансиране</t>
  </si>
  <si>
    <t>Такса за битови отпадъци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</si>
  <si>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</si>
  <si>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Заеми и други дългови инструменти, свързани с управлението на битови отпадъци.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</si>
  <si>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</si>
  <si>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</si>
  <si>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 xml:space="preserve">Неусвоени от предходната календарна година средства от таксата за битови отпадъци </t>
  </si>
  <si>
    <t>Приходи на общината от оползотворяване на битови отпадъци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</si>
  <si>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</si>
  <si>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</si>
  <si>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</si>
  <si>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услугапо чл. 5, ал. 2, т. 1 **</t>
  </si>
  <si>
    <t>План-сметка за относимите за календарната 2026 година разходи за извършване на дейности по предоставяне на услуги по чл. 5, ал. 2 
(чл. 62 от Закона за местните данъци и такси) от Наредба за реда за изготвяне и образеца на план-сметката за относимите разходи за извършване на дейностите по предоставяне на услугите, за които се заплаща таксата за битови отпадъци, и за начина на изчисляване размера на таксата при прилагане на основите, предвидени в Закона за местните данъци и такси</t>
  </si>
  <si>
    <t>Приложение № 1</t>
  </si>
  <si>
    <t>ОБЩИНА РАЗГРАД,
Населено място: с. Балкански</t>
  </si>
  <si>
    <t xml:space="preserve"> - други разходи за предоставяне на услугата, произтичащи от нормативен акт:
Събиране и транспортиране на едрогабаритни отпадъци от контейнери с обем 7 м3.</t>
  </si>
  <si>
    <t>*Забележка:</t>
  </si>
  <si>
    <t>т. 3. "Поддържане на чистотата на териториите за обществено ползване в населените места и селищните образувания в общината, в т. ч.: " се отнасят за почистване на улични платна, тротоари, площади и други обществени територии в регулацията на населеното място през зимния сезон.</t>
  </si>
  <si>
    <t>Разходите по решения на общинския съвет посочени в план-сметката за услугите по:</t>
  </si>
  <si>
    <t>Приложение № 2</t>
  </si>
  <si>
    <t>ОБЩИНА РАЗГРАД,
Населено място: с. Благоево</t>
  </si>
  <si>
    <t>Приложение № 3</t>
  </si>
  <si>
    <t>ОБЩИНА РАЗГРАД,
Населено място: с. Гецово</t>
  </si>
  <si>
    <t>Приложение № 4</t>
  </si>
  <si>
    <t>Приложение № 5</t>
  </si>
  <si>
    <t>ОБЩИНА РАЗГРАД,
Населено място: с. Дряновец</t>
  </si>
  <si>
    <t>Приложение № 6</t>
  </si>
  <si>
    <t>ОБЩИНА РАЗГРАД,
Населено място: с. Дянково</t>
  </si>
  <si>
    <t>Приложение № 7</t>
  </si>
  <si>
    <t>ОБЩИНА РАЗГРАД,
Населено място: с. Киченица</t>
  </si>
  <si>
    <t>Приложение № 8</t>
  </si>
  <si>
    <t>ОБЩИНА РАЗГРАД,
Населено място: с. Липник</t>
  </si>
  <si>
    <t>Приложение № 9</t>
  </si>
  <si>
    <t>ОБЩИНА РАЗГРАД,
Населено място: с. Мортагоново</t>
  </si>
  <si>
    <t>Приложение № 10</t>
  </si>
  <si>
    <t>ОБЩИНА РАЗГРАД,
Населено място: с. Недоклан</t>
  </si>
  <si>
    <t>Приложение № 11</t>
  </si>
  <si>
    <t>ОБЩИНА РАЗГРАД,
Населено място: с. Осенец</t>
  </si>
  <si>
    <t>ОБЩИНА РАЗГРАД,
Населено място: с. Островче</t>
  </si>
  <si>
    <t>Приложение № 12</t>
  </si>
  <si>
    <t>ОБЩИНА РАЗГРАД,
Населено място: с. Побит камък</t>
  </si>
  <si>
    <t>Приложение № 13</t>
  </si>
  <si>
    <t>Приложение № 14</t>
  </si>
  <si>
    <t>ОБЩИНА РАЗГРАД,
Населено място: с. Просторно</t>
  </si>
  <si>
    <t>Приложение № 15</t>
  </si>
  <si>
    <t>ОБЩИНА РАЗГРАД,
Населено място: с. Пороище</t>
  </si>
  <si>
    <t>Приложение № 16</t>
  </si>
  <si>
    <t>ОБЩИНА РАЗГРАД,
Населено място: с. Радинград</t>
  </si>
  <si>
    <t>Приложение № 17</t>
  </si>
  <si>
    <t>ОБЩИНА РАЗГРАД,
Населено място: с. Раковски</t>
  </si>
  <si>
    <t>Приложение № 18</t>
  </si>
  <si>
    <t>ОБЩИНА РАЗГРАД,
Населено място: с. Стражец</t>
  </si>
  <si>
    <t>Приложение № 19</t>
  </si>
  <si>
    <t>ОБЩИНА РАЗГРАД,
Населено място: с. Топчии</t>
  </si>
  <si>
    <t>Приложение № 20</t>
  </si>
  <si>
    <t>ОБЩИНА РАЗГРАД,
Населено място: с. Ушинци</t>
  </si>
  <si>
    <t>Приложение № 21</t>
  </si>
  <si>
    <t>ОБЩИНА РАЗГРАД,
Населено място: с. Черковна</t>
  </si>
  <si>
    <t>Приложение № 22</t>
  </si>
  <si>
    <t>ОБЩИНА РАЗГРАД,
Населено място: с. Ясеновец</t>
  </si>
  <si>
    <t xml:space="preserve"> - други разходи за предоставяне на услугата, произтичащи от нормативен акт:</t>
  </si>
  <si>
    <t>Приложение № 23</t>
  </si>
  <si>
    <t>ОБЩИНА РАЗГРАД,
Населено място: гр. Разград</t>
  </si>
  <si>
    <t xml:space="preserve"> - други разходи за предоставяне на услугата, произтичащи от нормативен акт:
Събиране и транспортиране на едрогабаритни отпадъци от контейнери с обем 7 м3.; Събиране на опасни битови отпадъци и транспортиране до ЦСВСООБ гр. Разград; Събиране на градински отпадъци от контейнери тип "Ракла" и транспортирането им до Компостираща инсталация; Събиране на едрогабаритни и нерегламентирано изхвърлени отпадъци и транспортиране до регионално депо.</t>
  </si>
  <si>
    <t>Разходите по решениe на общинския съвет посочени в план-сметката за услугите по т. 3. "Поддържане на чистотата на териториите за обществено ползване в населените места и селищните образувания в общината, в т. ч.: " се отнасят за почистване на улични платна, тротоари, площади и други обществени територии в регулацията на населеното място през зимния сезон.</t>
  </si>
  <si>
    <t>т. 2 "Третиране на битовите отпадъци в съоръжения и инсталации, в т. ч.:"  се отнасят за поддръжка на торови площадки в селата и изграждане на видеонаблюдение.</t>
  </si>
  <si>
    <t>т. 2 "Третиране на битовите отпадъци в съоръжения и инсталации, в т. ч.:"  се отнасят за поддържане на торищната площадка в населеното място и изграждане на видеонаблюдение.</t>
  </si>
  <si>
    <t>ОБЩИНА РАЗГРАД
Обобщена за 22 броя населени места.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</si>
</sst>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1" fillId="2" borderId="0" xfId="0" applyFont="1" applyFill="1"/>
    <xf numFmtId="0" fontId="2" fillId="2" borderId="9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horizontal="right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164" fontId="3" fillId="2" borderId="8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4" fontId="3" fillId="2" borderId="8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3" width="23.6640625" style="4" customWidth="1"/>
    <col min="4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9.777343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9.66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20.6640625" style="4" customWidth="1"/>
    <col min="19" max="19" width="15.77734375" style="4" customWidth="1"/>
    <col min="20" max="20" width="8.88671875" style="4"/>
    <col min="21" max="21" width="15.5546875" style="4" customWidth="1"/>
    <col min="22" max="16384" width="8.88671875" style="4"/>
  </cols>
  <sheetData>
    <row r="1" spans="1:19" x14ac:dyDescent="0.3">
      <c r="A1" s="41" t="s">
        <v>122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176</v>
      </c>
      <c r="B4" s="54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4188422.35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2747171.3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155944.01999999999</v>
      </c>
      <c r="M8" s="19">
        <f t="shared" si="0"/>
        <v>0</v>
      </c>
      <c r="N8" s="19">
        <f t="shared" si="0"/>
        <v>2903115.32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1285307.03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1499332.19</v>
      </c>
      <c r="D9" s="19">
        <f t="shared" ref="D9:M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1190934.3700000001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155944.01999999999</v>
      </c>
      <c r="M9" s="19">
        <f t="shared" si="1"/>
        <v>0</v>
      </c>
      <c r="N9" s="19">
        <f t="shared" ref="N9" si="2">SUM(N10:N23)</f>
        <v>1346878.39</v>
      </c>
      <c r="O9" s="19">
        <f t="shared" ref="O9" si="3">SUM(O10:O23)</f>
        <v>0</v>
      </c>
      <c r="P9" s="19">
        <f t="shared" ref="P9" si="4">SUM(P10:P23)</f>
        <v>0</v>
      </c>
      <c r="Q9" s="19">
        <f t="shared" ref="Q9" si="5">SUM(Q10:Q23)</f>
        <v>0</v>
      </c>
      <c r="R9" s="19">
        <f t="shared" ref="R9" si="6">SUM(R10:R23)</f>
        <v>152453.79999999999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f>'с. Балкански'!C10+'с. Благоево'!C10+'с. Гецово'!C10+'с. Дряновец'!C10+'с. Дянково'!C10+'с. Киченица'!C10+'с. Липник'!C10+'с. Мортагоново'!C10+'с. Недоклан'!C10+'с. Осенец'!C10+'с. Островче'!C10+'с. Побит камък'!C10+'с. Просторно'!C10+'с. Пороище'!C10+'с. Радинград'!C10+'с. Раковски'!C10+'с. Стражец'!C10+'с. Топчии'!C10+'с. Ушинци'!C10+'с. Черковна'!C10+'с. Ясеновец'!C10+'гр. Разград'!C10</f>
        <v>0</v>
      </c>
      <c r="D10" s="22">
        <f>'с. Балкански'!D10+'с. Благоево'!D10+'с. Гецово'!D10+'с. Дряновец'!D10+'с. Дянково'!D10+'с. Киченица'!D10+'с. Липник'!D10+'с. Мортагоново'!D10+'с. Недоклан'!D10+'с. Осенец'!D10+'с. Островче'!D10+'с. Побит камък'!D10+'с. Просторно'!D10+'с. Пороище'!D10+'с. Радинград'!D10+'с. Раковски'!D10+'с. Стражец'!D10+'с. Топчии'!D10+'с. Ушинци'!D10+'с. Черковна'!D10+'с. Ясеновец'!D10+'гр. Разград'!D10</f>
        <v>0</v>
      </c>
      <c r="E10" s="22">
        <f>'с. Балкански'!E10+'с. Благоево'!E10+'с. Гецово'!E10+'с. Дряновец'!E10+'с. Дянково'!E10+'с. Киченица'!E10+'с. Липник'!E10+'с. Мортагоново'!E10+'с. Недоклан'!E10+'с. Осенец'!E10+'с. Островче'!E10+'с. Побит камък'!E10+'с. Просторно'!E10+'с. Пороище'!E10+'с. Радинград'!E10+'с. Раковски'!E10+'с. Стражец'!E10+'с. Топчии'!E10+'с. Ушинци'!E10+'с. Черковна'!E10+'с. Ясеновец'!E10+'гр. Разград'!E10</f>
        <v>0</v>
      </c>
      <c r="F10" s="22">
        <f>'с. Балкански'!F10+'с. Благоево'!F10+'с. Гецово'!F10+'с. Дряновец'!F10+'с. Дянково'!F10+'с. Киченица'!F10+'с. Липник'!F10+'с. Мортагоново'!F10+'с. Недоклан'!F10+'с. Осенец'!F10+'с. Островче'!F10+'с. Побит камък'!F10+'с. Просторно'!F10+'с. Пороище'!F10+'с. Радинград'!F10+'с. Раковски'!F10+'с. Стражец'!F10+'с. Топчии'!F10+'с. Ушинци'!F10+'с. Черковна'!F10+'с. Ясеновец'!F10+'гр. Разград'!F10</f>
        <v>0</v>
      </c>
      <c r="G10" s="22">
        <f>'с. Балкански'!G10+'с. Благоево'!G10+'с. Гецово'!G10+'с. Дряновец'!G10+'с. Дянково'!G10+'с. Киченица'!G10+'с. Липник'!G10+'с. Мортагоново'!G10+'с. Недоклан'!G10+'с. Осенец'!G10+'с. Островче'!G10+'с. Побит камък'!G10+'с. Просторно'!G10+'с. Пороище'!G10+'с. Радинград'!G10+'с. Раковски'!G10+'с. Стражец'!G10+'с. Топчии'!G10+'с. Ушинци'!G10+'с. Черковна'!G10+'с. Ясеновец'!G10+'гр. Разград'!G10</f>
        <v>0</v>
      </c>
      <c r="H10" s="22">
        <f>'с. Балкански'!H10+'с. Благоево'!H10+'с. Гецово'!H10+'с. Дряновец'!H10+'с. Дянково'!H10+'с. Киченица'!H10+'с. Липник'!H10+'с. Мортагоново'!H10+'с. Недоклан'!H10+'с. Осенец'!H10+'с. Островче'!H10+'с. Побит камък'!H10+'с. Просторно'!H10+'с. Пороище'!H10+'с. Радинград'!H10+'с. Раковски'!H10+'с. Стражец'!H10+'с. Топчии'!H10+'с. Ушинци'!H10+'с. Черковна'!H10+'с. Ясеновец'!H10+'гр. Разград'!H10</f>
        <v>365573.7</v>
      </c>
      <c r="I10" s="22">
        <f>'с. Балкански'!I10+'с. Благоево'!I10+'с. Гецово'!I10+'с. Дряновец'!I10+'с. Дянково'!I10+'с. Киченица'!I10+'с. Липник'!I10+'с. Мортагоново'!I10+'с. Недоклан'!I10+'с. Осенец'!I10+'с. Островче'!I10+'с. Побит камък'!I10+'с. Просторно'!I10+'с. Пороище'!I10+'с. Радинград'!I10+'с. Раковски'!I10+'с. Стражец'!I10+'с. Топчии'!I10+'с. Ушинци'!I10+'с. Черковна'!I10+'с. Ясеновец'!I10+'гр. Разград'!I10</f>
        <v>0</v>
      </c>
      <c r="J10" s="22">
        <f>'с. Балкански'!J10+'с. Благоево'!J10+'с. Гецово'!J10+'с. Дряновец'!J10+'с. Дянково'!J10+'с. Киченица'!J10+'с. Липник'!J10+'с. Мортагоново'!J10+'с. Недоклан'!J10+'с. Осенец'!J10+'с. Островче'!J10+'с. Побит камък'!J10+'с. Просторно'!J10+'с. Пороище'!J10+'с. Радинград'!J10+'с. Раковски'!J10+'с. Стражец'!J10+'с. Топчии'!J10+'с. Ушинци'!J10+'с. Черковна'!J10+'с. Ясеновец'!J10+'гр. Разград'!J10</f>
        <v>0</v>
      </c>
      <c r="K10" s="22">
        <f>'с. Балкански'!K10+'с. Благоево'!K10+'с. Гецово'!K10+'с. Дряновец'!K10+'с. Дянково'!K10+'с. Киченица'!K10+'с. Липник'!K10+'с. Мортагоново'!K10+'с. Недоклан'!K10+'с. Осенец'!K10+'с. Островче'!K10+'с. Побит камък'!K10+'с. Просторно'!K10+'с. Пороище'!K10+'с. Радинград'!K10+'с. Раковски'!K10+'с. Стражец'!K10+'с. Топчии'!K10+'с. Ушинци'!K10+'с. Черковна'!K10+'с. Ясеновец'!K10+'гр. Разград'!K10</f>
        <v>0</v>
      </c>
      <c r="L10" s="22">
        <f>'с. Балкански'!L10+'с. Благоево'!L10+'с. Гецово'!L10+'с. Дряновец'!L10+'с. Дянково'!L10+'с. Киченица'!L10+'с. Липник'!L10+'с. Мортагоново'!L10+'с. Недоклан'!L10+'с. Осенец'!L10+'с. Островче'!L10+'с. Побит камък'!L10+'с. Просторно'!L10+'с. Пороище'!L10+'с. Радинград'!L10+'с. Раковски'!L10+'с. Стражец'!L10+'с. Топчии'!L10+'с. Ушинци'!L10+'с. Черковна'!L10+'с. Ясеновец'!L10+'гр. Разград'!L10</f>
        <v>0</v>
      </c>
      <c r="M10" s="22">
        <f>'с. Балкански'!M10+'с. Благоево'!M10+'с. Гецово'!M10+'с. Дряновец'!M10+'с. Дянково'!M10+'с. Киченица'!M10+'с. Липник'!M10+'с. Мортагоново'!M10+'с. Недоклан'!M10+'с. Осенец'!M10+'с. Островче'!M10+'с. Побит камък'!M10+'с. Просторно'!M10+'с. Пороище'!M10+'с. Радинград'!M10+'с. Раковски'!M10+'с. Стражец'!M10+'с. Топчии'!M10+'с. Ушинци'!M10+'с. Черковна'!M10+'с. Ясеновец'!M10+'гр. Разград'!M10</f>
        <v>0</v>
      </c>
      <c r="N10" s="22">
        <f t="shared" ref="N10:N54" si="7">SUM(D10:M10)</f>
        <v>365573.7</v>
      </c>
      <c r="O10" s="23">
        <f>'с. Балкански'!O10+'с. Благоево'!O10+'с. Гецово'!O10+'с. Дряновец'!O10+'с. Дянково'!O10+'с. Киченица'!O10+'с. Липник'!O10+'с. Мортагоново'!O10+'с. Недоклан'!O10+'с. Осенец'!O10+'с. Островче'!O10+'с. Побит камък'!O10+'с. Побит камък'!O10+'с. Просторно'!O10+'с. Пороище'!O10+'с. Радинград'!O10+'с. Раковски'!O10+'с. Стражец'!O10+'с. Топчии'!O10+'с. Ушинци'!O10+'с. Черковна'!O10+'с. Ясеновец'!O10+'гр. Разград'!O10</f>
        <v>0</v>
      </c>
      <c r="P10" s="24">
        <f>'с. Балкански'!P10+'с. Благоево'!P10+'с. Гецово'!P10+'с. Дряновец'!P10+'с. Дянково'!P10+'с. Киченица'!P10+'с. Липник'!P10+'с. Мортагоново'!P10+'с. Недоклан'!P10+'с. Осенец'!P10+'с. Островче'!P10+'с. Побит камък'!P10+'с. Побит камък'!P10+'с. Просторно'!P10+'с. Пороище'!P10+'с. Радинград'!P10+'с. Раковски'!P10+'с. Стражец'!P10+'с. Топчии'!P10+'с. Ушинци'!P10+'с. Черковна'!P10+'с. Ясеновец'!P10+'гр. Разград'!P10</f>
        <v>0</v>
      </c>
      <c r="Q10" s="22">
        <f>'с. Балкански'!Q10+'с. Благоево'!Q10+'с. Гецово'!Q10+'с. Дряновец'!Q10+'с. Дянково'!Q10+'с. Киченица'!Q10+'с. Липник'!Q10+'с. Мортагоново'!Q10+'с. Недоклан'!Q10+'с. Осенец'!Q10+'с. Островче'!Q10+'с. Побит камък'!Q10+'с. Побит камък'!Q10+'с. Просторно'!Q10+'с. Пороище'!Q10+'с. Радинград'!Q10+'с. Раковски'!Q10+'с. Стражец'!Q10+'с. Топчии'!Q10+'с. Ушинци'!Q10+'с. Черковна'!Q10+'с. Ясеновец'!Q10+'гр. Разград'!Q10</f>
        <v>0</v>
      </c>
      <c r="R10" s="25">
        <f t="shared" ref="R10:R54" si="8">C10-N10+O10-P10-Q10</f>
        <v>-365573.7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'с. Балкански'!C11+'с. Благоево'!C11+'с. Гецово'!C11+'с. Дряновец'!C11+'с. Дянково'!C11+'с. Киченица'!C11+'с. Липник'!C11+'с. Мортагоново'!C11+'с. Недоклан'!C11+'с. Осенец'!C11+'с. Островче'!C11+'с. Побит камък'!C11+'с. Просторно'!C11+'с. Пороище'!C11+'с. Радинград'!C11+'с. Раковски'!C11+'с. Стражец'!C11+'с. Топчии'!C11+'с. Ушинци'!C11+'с. Черковна'!C11+'с. Ясеновец'!C11+'гр. Разград'!C11</f>
        <v>3706.8</v>
      </c>
      <c r="D11" s="22">
        <f>'с. Балкански'!D11+'с. Благоево'!D11+'с. Гецово'!D11+'с. Дряновец'!D11+'с. Дянково'!D11+'с. Киченица'!D11+'с. Липник'!D11+'с. Мортагоново'!D11+'с. Недоклан'!D11+'с. Осенец'!D11+'с. Островче'!D11+'с. Побит камък'!D11+'с. Просторно'!D11+'с. Пороище'!D11+'с. Радинград'!D11+'с. Раковски'!D11+'с. Стражец'!D11+'с. Топчии'!D11+'с. Ушинци'!D11+'с. Черковна'!D11+'с. Ясеновец'!D11+'гр. Разград'!D11</f>
        <v>0</v>
      </c>
      <c r="E11" s="22">
        <f>'с. Балкански'!E11+'с. Благоево'!E11+'с. Гецово'!E11+'с. Дряновец'!E11+'с. Дянково'!E11+'с. Киченица'!E11+'с. Липник'!E11+'с. Мортагоново'!E11+'с. Недоклан'!E11+'с. Осенец'!E11+'с. Островче'!E11+'с. Побит камък'!E11+'с. Просторно'!E11+'с. Пороище'!E11+'с. Радинград'!E11+'с. Раковски'!E11+'с. Стражец'!E11+'с. Топчии'!E11+'с. Ушинци'!E11+'с. Черковна'!E11+'с. Ясеновец'!E11+'гр. Разград'!E11</f>
        <v>0</v>
      </c>
      <c r="F11" s="22">
        <f>'с. Балкански'!F11+'с. Благоево'!F11+'с. Гецово'!F11+'с. Дряновец'!F11+'с. Дянково'!F11+'с. Киченица'!F11+'с. Липник'!F11+'с. Мортагоново'!F11+'с. Недоклан'!F11+'с. Осенец'!F11+'с. Островче'!F11+'с. Побит камък'!F11+'с. Просторно'!F11+'с. Пороище'!F11+'с. Радинград'!F11+'с. Раковски'!F11+'с. Стражец'!F11+'с. Топчии'!F11+'с. Ушинци'!F11+'с. Черковна'!F11+'с. Ясеновец'!F11+'гр. Разград'!F11</f>
        <v>0</v>
      </c>
      <c r="G11" s="22">
        <f>'с. Балкански'!G11+'с. Благоево'!G11+'с. Гецово'!G11+'с. Дряновец'!G11+'с. Дянково'!G11+'с. Киченица'!G11+'с. Липник'!G11+'с. Мортагоново'!G11+'с. Недоклан'!G11+'с. Осенец'!G11+'с. Островче'!G11+'с. Побит камък'!G11+'с. Просторно'!G11+'с. Пороище'!G11+'с. Радинград'!G11+'с. Раковски'!G11+'с. Стражец'!G11+'с. Топчии'!G11+'с. Ушинци'!G11+'с. Черковна'!G11+'с. Ясеновец'!G11+'гр. Разград'!G11</f>
        <v>0</v>
      </c>
      <c r="H11" s="22">
        <f>'с. Балкански'!H11+'с. Благоево'!H11+'с. Гецово'!H11+'с. Дряновец'!H11+'с. Дянково'!H11+'с. Киченица'!H11+'с. Липник'!H11+'с. Мортагоново'!H11+'с. Недоклан'!H11+'с. Осенец'!H11+'с. Островче'!H11+'с. Побит камък'!H11+'с. Просторно'!H11+'с. Пороище'!H11+'с. Радинград'!H11+'с. Раковски'!H11+'с. Стражец'!H11+'с. Топчии'!H11+'с. Ушинци'!H11+'с. Черковна'!H11+'с. Ясеновец'!H11+'гр. Разград'!H11</f>
        <v>0</v>
      </c>
      <c r="I11" s="22">
        <f>'с. Балкански'!I11+'с. Благоево'!I11+'с. Гецово'!I11+'с. Дряновец'!I11+'с. Дянково'!I11+'с. Киченица'!I11+'с. Липник'!I11+'с. Мортагоново'!I11+'с. Недоклан'!I11+'с. Осенец'!I11+'с. Островче'!I11+'с. Побит камък'!I11+'с. Просторно'!I11+'с. Пороище'!I11+'с. Радинград'!I11+'с. Раковски'!I11+'с. Стражец'!I11+'с. Топчии'!I11+'с. Ушинци'!I11+'с. Черковна'!I11+'с. Ясеновец'!I11+'гр. Разград'!I11</f>
        <v>0</v>
      </c>
      <c r="J11" s="22">
        <f>'с. Балкански'!J11+'с. Благоево'!J11+'с. Гецово'!J11+'с. Дряновец'!J11+'с. Дянково'!J11+'с. Киченица'!J11+'с. Липник'!J11+'с. Мортагоново'!J11+'с. Недоклан'!J11+'с. Осенец'!J11+'с. Островче'!J11+'с. Побит камък'!J11+'с. Просторно'!J11+'с. Пороище'!J11+'с. Радинград'!J11+'с. Раковски'!J11+'с. Стражец'!J11+'с. Топчии'!J11+'с. Ушинци'!J11+'с. Черковна'!J11+'с. Ясеновец'!J11+'гр. Разград'!J11</f>
        <v>0</v>
      </c>
      <c r="K11" s="22">
        <f>'с. Балкански'!K11+'с. Благоево'!K11+'с. Гецово'!K11+'с. Дряновец'!K11+'с. Дянково'!K11+'с. Киченица'!K11+'с. Липник'!K11+'с. Мортагоново'!K11+'с. Недоклан'!K11+'с. Осенец'!K11+'с. Островче'!K11+'с. Побит камък'!K11+'с. Просторно'!K11+'с. Пороище'!K11+'с. Радинград'!K11+'с. Раковски'!K11+'с. Стражец'!K11+'с. Топчии'!K11+'с. Ушинци'!K11+'с. Черковна'!K11+'с. Ясеновец'!K11+'гр. Разград'!K11</f>
        <v>0</v>
      </c>
      <c r="L11" s="22">
        <f>'с. Балкански'!L11+'с. Благоево'!L11+'с. Гецово'!L11+'с. Дряновец'!L11+'с. Дянково'!L11+'с. Киченица'!L11+'с. Липник'!L11+'с. Мортагоново'!L11+'с. Недоклан'!L11+'с. Осенец'!L11+'с. Островче'!L11+'с. Побит камък'!L11+'с. Просторно'!L11+'с. Пороище'!L11+'с. Радинград'!L11+'с. Раковски'!L11+'с. Стражец'!L11+'с. Топчии'!L11+'с. Ушинци'!L11+'с. Черковна'!L11+'с. Ясеновец'!L11+'гр. Разград'!L11</f>
        <v>0</v>
      </c>
      <c r="M11" s="22">
        <f>'с. Балкански'!M11+'с. Благоево'!M11+'с. Гецово'!M11+'с. Дряновец'!M11+'с. Дянково'!M11+'с. Киченица'!M11+'с. Липник'!M11+'с. Мортагоново'!M11+'с. Недоклан'!M11+'с. Осенец'!M11+'с. Островче'!M11+'с. Побит камък'!M11+'с. Просторно'!M11+'с. Пороище'!M11+'с. Радинград'!M11+'с. Раковски'!M11+'с. Стражец'!M11+'с. Топчии'!M11+'с. Ушинци'!M11+'с. Черковна'!M11+'с. Ясеновец'!M11+'гр. Разград'!M11</f>
        <v>0</v>
      </c>
      <c r="N11" s="22">
        <f t="shared" si="7"/>
        <v>0</v>
      </c>
      <c r="O11" s="23">
        <f>'с. Балкански'!O11+'с. Благоево'!O11+'с. Гецово'!O11+'с. Дряновец'!O11+'с. Дянково'!O11+'с. Киченица'!O11+'с. Липник'!O11+'с. Мортагоново'!O11+'с. Недоклан'!O11+'с. Осенец'!O11+'с. Островче'!O11+'с. Побит камък'!O11+'с. Побит камък'!O11+'с. Просторно'!O11+'с. Пороище'!O11+'с. Радинград'!O11+'с. Раковски'!O11+'с. Стражец'!O11+'с. Топчии'!O11+'с. Ушинци'!O11+'с. Черковна'!O11+'с. Ясеновец'!O11+'гр. Разград'!O11</f>
        <v>0</v>
      </c>
      <c r="P11" s="24">
        <f>'с. Балкански'!P11+'с. Благоево'!P11+'с. Гецово'!P11+'с. Дряновец'!P11+'с. Дянково'!P11+'с. Киченица'!P11+'с. Липник'!P11+'с. Мортагоново'!P11+'с. Недоклан'!P11+'с. Осенец'!P11+'с. Островче'!P11+'с. Побит камък'!P11+'с. Побит камък'!P11+'с. Просторно'!P11+'с. Пороище'!P11+'с. Радинград'!P11+'с. Раковски'!P11+'с. Стражец'!P11+'с. Топчии'!P11+'с. Ушинци'!P11+'с. Черковна'!P11+'с. Ясеновец'!P11+'гр. Разград'!P11</f>
        <v>0</v>
      </c>
      <c r="Q11" s="22">
        <f>'с. Балкански'!Q11+'с. Благоево'!Q11+'с. Гецово'!Q11+'с. Дряновец'!Q11+'с. Дянково'!Q11+'с. Киченица'!Q11+'с. Липник'!Q11+'с. Мортагоново'!Q11+'с. Недоклан'!Q11+'с. Осенец'!Q11+'с. Островче'!Q11+'с. Побит камък'!Q11+'с. Побит камък'!Q11+'с. Просторно'!Q11+'с. Пороище'!Q11+'с. Радинград'!Q11+'с. Раковски'!Q11+'с. Стражец'!Q11+'с. Топчии'!Q11+'с. Ушинци'!Q11+'с. Черковна'!Q11+'с. Ясеновец'!Q11+'гр. Разград'!Q11</f>
        <v>0</v>
      </c>
      <c r="R11" s="25">
        <f t="shared" si="8"/>
        <v>3706.8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f>'с. Балкански'!C12+'с. Благоево'!C12+'с. Гецово'!C12+'с. Дряновец'!C12+'с. Дянково'!C12+'с. Киченица'!C12+'с. Липник'!C12+'с. Мортагоново'!C12+'с. Недоклан'!C12+'с. Осенец'!C12+'с. Островче'!C12+'с. Побит камък'!C12+'с. Просторно'!C12+'с. Пороище'!C12+'с. Радинград'!C12+'с. Раковски'!C12+'с. Стражец'!C12+'с. Топчии'!C12+'с. Ушинци'!C12+'с. Черковна'!C12+'с. Ясеновец'!C12+'гр. Разград'!C12</f>
        <v>0</v>
      </c>
      <c r="D12" s="22">
        <f>'с. Балкански'!D12+'с. Благоево'!D12+'с. Гецово'!D12+'с. Дряновец'!D12+'с. Дянково'!D12+'с. Киченица'!D12+'с. Липник'!D12+'с. Мортагоново'!D12+'с. Недоклан'!D12+'с. Осенец'!D12+'с. Островче'!D12+'с. Побит камък'!D12+'с. Просторно'!D12+'с. Пороище'!D12+'с. Радинград'!D12+'с. Раковски'!D12+'с. Стражец'!D12+'с. Топчии'!D12+'с. Ушинци'!D12+'с. Черковна'!D12+'с. Ясеновец'!D12+'гр. Разград'!D12</f>
        <v>0</v>
      </c>
      <c r="E12" s="22">
        <f>'с. Балкански'!E12+'с. Благоево'!E12+'с. Гецово'!E12+'с. Дряновец'!E12+'с. Дянково'!E12+'с. Киченица'!E12+'с. Липник'!E12+'с. Мортагоново'!E12+'с. Недоклан'!E12+'с. Осенец'!E12+'с. Островче'!E12+'с. Побит камък'!E12+'с. Просторно'!E12+'с. Пороище'!E12+'с. Радинград'!E12+'с. Раковски'!E12+'с. Стражец'!E12+'с. Топчии'!E12+'с. Ушинци'!E12+'с. Черковна'!E12+'с. Ясеновец'!E12+'гр. Разград'!E12</f>
        <v>0</v>
      </c>
      <c r="F12" s="22">
        <f>'с. Балкански'!F12+'с. Благоево'!F12+'с. Гецово'!F12+'с. Дряновец'!F12+'с. Дянково'!F12+'с. Киченица'!F12+'с. Липник'!F12+'с. Мортагоново'!F12+'с. Недоклан'!F12+'с. Осенец'!F12+'с. Островче'!F12+'с. Побит камък'!F12+'с. Просторно'!F12+'с. Пороище'!F12+'с. Радинград'!F12+'с. Раковски'!F12+'с. Стражец'!F12+'с. Топчии'!F12+'с. Ушинци'!F12+'с. Черковна'!F12+'с. Ясеновец'!F12+'гр. Разград'!F12</f>
        <v>0</v>
      </c>
      <c r="G12" s="22">
        <f>'с. Балкански'!G12+'с. Благоево'!G12+'с. Гецово'!G12+'с. Дряновец'!G12+'с. Дянково'!G12+'с. Киченица'!G12+'с. Липник'!G12+'с. Мортагоново'!G12+'с. Недоклан'!G12+'с. Осенец'!G12+'с. Островче'!G12+'с. Побит камък'!G12+'с. Просторно'!G12+'с. Пороище'!G12+'с. Радинград'!G12+'с. Раковски'!G12+'с. Стражец'!G12+'с. Топчии'!G12+'с. Ушинци'!G12+'с. Черковна'!G12+'с. Ясеновец'!G12+'гр. Разград'!G12</f>
        <v>0</v>
      </c>
      <c r="H12" s="22">
        <f>'с. Балкански'!H12+'с. Благоево'!H12+'с. Гецово'!H12+'с. Дряновец'!H12+'с. Дянково'!H12+'с. Киченица'!H12+'с. Липник'!H12+'с. Мортагоново'!H12+'с. Недоклан'!H12+'с. Осенец'!H12+'с. Островче'!H12+'с. Побит камък'!H12+'с. Просторно'!H12+'с. Пороище'!H12+'с. Радинград'!H12+'с. Раковски'!H12+'с. Стражец'!H12+'с. Топчии'!H12+'с. Ушинци'!H12+'с. Черковна'!H12+'с. Ясеновец'!H12+'гр. Разград'!H12</f>
        <v>0</v>
      </c>
      <c r="I12" s="22">
        <f>'с. Балкански'!I12+'с. Благоево'!I12+'с. Гецово'!I12+'с. Дряновец'!I12+'с. Дянково'!I12+'с. Киченица'!I12+'с. Липник'!I12+'с. Мортагоново'!I12+'с. Недоклан'!I12+'с. Осенец'!I12+'с. Островче'!I12+'с. Побит камък'!I12+'с. Просторно'!I12+'с. Пороище'!I12+'с. Радинград'!I12+'с. Раковски'!I12+'с. Стражец'!I12+'с. Топчии'!I12+'с. Ушинци'!I12+'с. Черковна'!I12+'с. Ясеновец'!I12+'гр. Разград'!I12</f>
        <v>0</v>
      </c>
      <c r="J12" s="22">
        <f>'с. Балкански'!J12+'с. Благоево'!J12+'с. Гецово'!J12+'с. Дряновец'!J12+'с. Дянково'!J12+'с. Киченица'!J12+'с. Липник'!J12+'с. Мортагоново'!J12+'с. Недоклан'!J12+'с. Осенец'!J12+'с. Островче'!J12+'с. Побит камък'!J12+'с. Просторно'!J12+'с. Пороище'!J12+'с. Радинград'!J12+'с. Раковски'!J12+'с. Стражец'!J12+'с. Топчии'!J12+'с. Ушинци'!J12+'с. Черковна'!J12+'с. Ясеновец'!J12+'гр. Разград'!J12</f>
        <v>0</v>
      </c>
      <c r="K12" s="22">
        <f>'с. Балкански'!K12+'с. Благоево'!K12+'с. Гецово'!K12+'с. Дряновец'!K12+'с. Дянково'!K12+'с. Киченица'!K12+'с. Липник'!K12+'с. Мортагоново'!K12+'с. Недоклан'!K12+'с. Осенец'!K12+'с. Островче'!K12+'с. Побит камък'!K12+'с. Просторно'!K12+'с. Пороище'!K12+'с. Радинград'!K12+'с. Раковски'!K12+'с. Стражец'!K12+'с. Топчии'!K12+'с. Ушинци'!K12+'с. Черковна'!K12+'с. Ясеновец'!K12+'гр. Разград'!K12</f>
        <v>0</v>
      </c>
      <c r="L12" s="22">
        <f>'с. Балкански'!L12+'с. Благоево'!L12+'с. Гецово'!L12+'с. Дряновец'!L12+'с. Дянково'!L12+'с. Киченица'!L12+'с. Липник'!L12+'с. Мортагоново'!L12+'с. Недоклан'!L12+'с. Осенец'!L12+'с. Островче'!L12+'с. Побит камък'!L12+'с. Просторно'!L12+'с. Пороище'!L12+'с. Радинград'!L12+'с. Раковски'!L12+'с. Стражец'!L12+'с. Топчии'!L12+'с. Ушинци'!L12+'с. Черковна'!L12+'с. Ясеновец'!L12+'гр. Разград'!L12</f>
        <v>0</v>
      </c>
      <c r="M12" s="22">
        <f>'с. Балкански'!M12+'с. Благоево'!M12+'с. Гецово'!M12+'с. Дряновец'!M12+'с. Дянково'!M12+'с. Киченица'!M12+'с. Липник'!M12+'с. Мортагоново'!M12+'с. Недоклан'!M12+'с. Осенец'!M12+'с. Островче'!M12+'с. Побит камък'!M12+'с. Просторно'!M12+'с. Пороище'!M12+'с. Радинград'!M12+'с. Раковски'!M12+'с. Стражец'!M12+'с. Топчии'!M12+'с. Ушинци'!M12+'с. Черковна'!M12+'с. Ясеновец'!M12+'гр. Разград'!M12</f>
        <v>0</v>
      </c>
      <c r="N12" s="22">
        <f t="shared" si="7"/>
        <v>0</v>
      </c>
      <c r="O12" s="23">
        <f>'с. Балкански'!O12+'с. Благоево'!O12+'с. Гецово'!O12+'с. Дряновец'!O12+'с. Дянково'!O12+'с. Киченица'!O12+'с. Липник'!O12+'с. Мортагоново'!O12+'с. Недоклан'!O12+'с. Осенец'!O12+'с. Островче'!O12+'с. Побит камък'!O12+'с. Побит камък'!O12+'с. Просторно'!O12+'с. Пороище'!O12+'с. Радинград'!O12+'с. Раковски'!O12+'с. Стражец'!O12+'с. Топчии'!O12+'с. Ушинци'!O12+'с. Черковна'!O12+'с. Ясеновец'!O12+'гр. Разград'!O12</f>
        <v>0</v>
      </c>
      <c r="P12" s="24">
        <f>'с. Балкански'!P12+'с. Благоево'!P12+'с. Гецово'!P12+'с. Дряновец'!P12+'с. Дянково'!P12+'с. Киченица'!P12+'с. Липник'!P12+'с. Мортагоново'!P12+'с. Недоклан'!P12+'с. Осенец'!P12+'с. Островче'!P12+'с. Побит камък'!P12+'с. Побит камък'!P12+'с. Просторно'!P12+'с. Пороище'!P12+'с. Радинград'!P12+'с. Раковски'!P12+'с. Стражец'!P12+'с. Топчии'!P12+'с. Ушинци'!P12+'с. Черковна'!P12+'с. Ясеновец'!P12+'гр. Разград'!P12</f>
        <v>0</v>
      </c>
      <c r="Q12" s="22">
        <f>'с. Балкански'!Q12+'с. Благоево'!Q12+'с. Гецово'!Q12+'с. Дряновец'!Q12+'с. Дянково'!Q12+'с. Киченица'!Q12+'с. Липник'!Q12+'с. Мортагоново'!Q12+'с. Недоклан'!Q12+'с. Осенец'!Q12+'с. Островче'!Q12+'с. Побит камък'!Q12+'с. Побит камък'!Q12+'с. Просторно'!Q12+'с. Пороище'!Q12+'с. Радинград'!Q12+'с. Раковски'!Q12+'с. Стражец'!Q12+'с. Топчии'!Q12+'с. Ушинци'!Q12+'с. Черковна'!Q12+'с. Ясеновец'!Q12+'гр. Разград'!Q12</f>
        <v>0</v>
      </c>
      <c r="R12" s="25">
        <f t="shared" si="8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f>'с. Балкански'!C13+'с. Благоево'!C13+'с. Гецово'!C13+'с. Дряновец'!C13+'с. Дянково'!C13+'с. Киченица'!C13+'с. Липник'!C13+'с. Мортагоново'!C13+'с. Недоклан'!C13+'с. Осенец'!C13+'с. Островче'!C13+'с. Побит камък'!C13+'с. Просторно'!C13+'с. Пороище'!C13+'с. Радинград'!C13+'с. Раковски'!C13+'с. Стражец'!C13+'с. Топчии'!C13+'с. Ушинци'!C13+'с. Черковна'!C13+'с. Ясеновец'!C13+'гр. Разград'!C13</f>
        <v>0</v>
      </c>
      <c r="D13" s="22">
        <f>'с. Балкански'!D13+'с. Благоево'!D13+'с. Гецово'!D13+'с. Дряновец'!D13+'с. Дянково'!D13+'с. Киченица'!D13+'с. Липник'!D13+'с. Мортагоново'!D13+'с. Недоклан'!D13+'с. Осенец'!D13+'с. Островче'!D13+'с. Побит камък'!D13+'с. Просторно'!D13+'с. Пороище'!D13+'с. Радинград'!D13+'с. Раковски'!D13+'с. Стражец'!D13+'с. Топчии'!D13+'с. Ушинци'!D13+'с. Черковна'!D13+'с. Ясеновец'!D13+'гр. Разград'!D13</f>
        <v>0</v>
      </c>
      <c r="E13" s="22">
        <f>'с. Балкански'!E13+'с. Благоево'!E13+'с. Гецово'!E13+'с. Дряновец'!E13+'с. Дянково'!E13+'с. Киченица'!E13+'с. Липник'!E13+'с. Мортагоново'!E13+'с. Недоклан'!E13+'с. Осенец'!E13+'с. Островче'!E13+'с. Побит камък'!E13+'с. Просторно'!E13+'с. Пороище'!E13+'с. Радинград'!E13+'с. Раковски'!E13+'с. Стражец'!E13+'с. Топчии'!E13+'с. Ушинци'!E13+'с. Черковна'!E13+'с. Ясеновец'!E13+'гр. Разград'!E13</f>
        <v>0</v>
      </c>
      <c r="F13" s="22">
        <f>'с. Балкански'!F13+'с. Благоево'!F13+'с. Гецово'!F13+'с. Дряновец'!F13+'с. Дянково'!F13+'с. Киченица'!F13+'с. Липник'!F13+'с. Мортагоново'!F13+'с. Недоклан'!F13+'с. Осенец'!F13+'с. Островче'!F13+'с. Побит камък'!F13+'с. Просторно'!F13+'с. Пороище'!F13+'с. Радинград'!F13+'с. Раковски'!F13+'с. Стражец'!F13+'с. Топчии'!F13+'с. Ушинци'!F13+'с. Черковна'!F13+'с. Ясеновец'!F13+'гр. Разград'!F13</f>
        <v>0</v>
      </c>
      <c r="G13" s="22">
        <f>'с. Балкански'!G13+'с. Благоево'!G13+'с. Гецово'!G13+'с. Дряновец'!G13+'с. Дянково'!G13+'с. Киченица'!G13+'с. Липник'!G13+'с. Мортагоново'!G13+'с. Недоклан'!G13+'с. Осенец'!G13+'с. Островче'!G13+'с. Побит камък'!G13+'с. Просторно'!G13+'с. Пороище'!G13+'с. Радинград'!G13+'с. Раковски'!G13+'с. Стражец'!G13+'с. Топчии'!G13+'с. Ушинци'!G13+'с. Черковна'!G13+'с. Ясеновец'!G13+'гр. Разград'!G13</f>
        <v>0</v>
      </c>
      <c r="H13" s="22">
        <f>'с. Балкански'!H13+'с. Благоево'!H13+'с. Гецово'!H13+'с. Дряновец'!H13+'с. Дянково'!H13+'с. Киченица'!H13+'с. Липник'!H13+'с. Мортагоново'!H13+'с. Недоклан'!H13+'с. Осенец'!H13+'с. Островче'!H13+'с. Побит камък'!H13+'с. Просторно'!H13+'с. Пороище'!H13+'с. Радинград'!H13+'с. Раковски'!H13+'с. Стражец'!H13+'с. Топчии'!H13+'с. Ушинци'!H13+'с. Черковна'!H13+'с. Ясеновец'!H13+'гр. Разград'!H13</f>
        <v>0</v>
      </c>
      <c r="I13" s="22">
        <f>'с. Балкански'!I13+'с. Благоево'!I13+'с. Гецово'!I13+'с. Дряновец'!I13+'с. Дянково'!I13+'с. Киченица'!I13+'с. Липник'!I13+'с. Мортагоново'!I13+'с. Недоклан'!I13+'с. Осенец'!I13+'с. Островче'!I13+'с. Побит камък'!I13+'с. Просторно'!I13+'с. Пороище'!I13+'с. Радинград'!I13+'с. Раковски'!I13+'с. Стражец'!I13+'с. Топчии'!I13+'с. Ушинци'!I13+'с. Черковна'!I13+'с. Ясеновец'!I13+'гр. Разград'!I13</f>
        <v>0</v>
      </c>
      <c r="J13" s="22">
        <f>'с. Балкански'!J13+'с. Благоево'!J13+'с. Гецово'!J13+'с. Дряновец'!J13+'с. Дянково'!J13+'с. Киченица'!J13+'с. Липник'!J13+'с. Мортагоново'!J13+'с. Недоклан'!J13+'с. Осенец'!J13+'с. Островче'!J13+'с. Побит камък'!J13+'с. Просторно'!J13+'с. Пороище'!J13+'с. Радинград'!J13+'с. Раковски'!J13+'с. Стражец'!J13+'с. Топчии'!J13+'с. Ушинци'!J13+'с. Черковна'!J13+'с. Ясеновец'!J13+'гр. Разград'!J13</f>
        <v>0</v>
      </c>
      <c r="K13" s="22">
        <f>'с. Балкански'!K13+'с. Благоево'!K13+'с. Гецово'!K13+'с. Дряновец'!K13+'с. Дянково'!K13+'с. Киченица'!K13+'с. Липник'!K13+'с. Мортагоново'!K13+'с. Недоклан'!K13+'с. Осенец'!K13+'с. Островче'!K13+'с. Побит камък'!K13+'с. Просторно'!K13+'с. Пороище'!K13+'с. Радинград'!K13+'с. Раковски'!K13+'с. Стражец'!K13+'с. Топчии'!K13+'с. Ушинци'!K13+'с. Черковна'!K13+'с. Ясеновец'!K13+'гр. Разград'!K13</f>
        <v>0</v>
      </c>
      <c r="L13" s="22">
        <f>'с. Балкански'!L13+'с. Благоево'!L13+'с. Гецово'!L13+'с. Дряновец'!L13+'с. Дянково'!L13+'с. Киченица'!L13+'с. Липник'!L13+'с. Мортагоново'!L13+'с. Недоклан'!L13+'с. Осенец'!L13+'с. Островче'!L13+'с. Побит камък'!L13+'с. Просторно'!L13+'с. Пороище'!L13+'с. Радинград'!L13+'с. Раковски'!L13+'с. Стражец'!L13+'с. Топчии'!L13+'с. Ушинци'!L13+'с. Черковна'!L13+'с. Ясеновец'!L13+'гр. Разград'!L13</f>
        <v>0</v>
      </c>
      <c r="M13" s="22">
        <f>'с. Балкански'!M13+'с. Благоево'!M13+'с. Гецово'!M13+'с. Дряновец'!M13+'с. Дянково'!M13+'с. Киченица'!M13+'с. Липник'!M13+'с. Мортагоново'!M13+'с. Недоклан'!M13+'с. Осенец'!M13+'с. Островче'!M13+'с. Побит камък'!M13+'с. Просторно'!M13+'с. Пороище'!M13+'с. Радинград'!M13+'с. Раковски'!M13+'с. Стражец'!M13+'с. Топчии'!M13+'с. Ушинци'!M13+'с. Черковна'!M13+'с. Ясеновец'!M13+'гр. Разград'!M13</f>
        <v>0</v>
      </c>
      <c r="N13" s="22">
        <f t="shared" si="7"/>
        <v>0</v>
      </c>
      <c r="O13" s="23">
        <f>'с. Балкански'!O13+'с. Благоево'!O13+'с. Гецово'!O13+'с. Дряновец'!O13+'с. Дянково'!O13+'с. Киченица'!O13+'с. Липник'!O13+'с. Мортагоново'!O13+'с. Недоклан'!O13+'с. Осенец'!O13+'с. Островче'!O13+'с. Побит камък'!O13+'с. Побит камък'!O13+'с. Просторно'!O13+'с. Пороище'!O13+'с. Радинград'!O13+'с. Раковски'!O13+'с. Стражец'!O13+'с. Топчии'!O13+'с. Ушинци'!O13+'с. Черковна'!O13+'с. Ясеновец'!O13+'гр. Разград'!O13</f>
        <v>0</v>
      </c>
      <c r="P13" s="24">
        <f>'с. Балкански'!P13+'с. Благоево'!P13+'с. Гецово'!P13+'с. Дряновец'!P13+'с. Дянково'!P13+'с. Киченица'!P13+'с. Липник'!P13+'с. Мортагоново'!P13+'с. Недоклан'!P13+'с. Осенец'!P13+'с. Островче'!P13+'с. Побит камък'!P13+'с. Побит камък'!P13+'с. Просторно'!P13+'с. Пороище'!P13+'с. Радинград'!P13+'с. Раковски'!P13+'с. Стражец'!P13+'с. Топчии'!P13+'с. Ушинци'!P13+'с. Черковна'!P13+'с. Ясеновец'!P13+'гр. Разград'!P13</f>
        <v>0</v>
      </c>
      <c r="Q13" s="22">
        <f>'с. Балкански'!Q13+'с. Благоево'!Q13+'с. Гецово'!Q13+'с. Дряновец'!Q13+'с. Дянково'!Q13+'с. Киченица'!Q13+'с. Липник'!Q13+'с. Мортагоново'!Q13+'с. Недоклан'!Q13+'с. Осенец'!Q13+'с. Островче'!Q13+'с. Побит камък'!Q13+'с. Побит камък'!Q13+'с. Просторно'!Q13+'с. Пороище'!Q13+'с. Радинград'!Q13+'с. Раковски'!Q13+'с. Стражец'!Q13+'с. Топчии'!Q13+'с. Ушинци'!Q13+'с. Черковна'!Q13+'с. Ясеновец'!Q13+'гр. Разград'!Q13</f>
        <v>0</v>
      </c>
      <c r="R13" s="25">
        <f t="shared" si="8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f>'с. Балкански'!C14+'с. Благоево'!C14+'с. Гецово'!C14+'с. Дряновец'!C14+'с. Дянково'!C14+'с. Киченица'!C14+'с. Липник'!C14+'с. Мортагоново'!C14+'с. Недоклан'!C14+'с. Осенец'!C14+'с. Островче'!C14+'с. Побит камък'!C14+'с. Просторно'!C14+'с. Пороище'!C14+'с. Радинград'!C14+'с. Раковски'!C14+'с. Стражец'!C14+'с. Топчии'!C14+'с. Ушинци'!C14+'с. Черковна'!C14+'с. Ясеновец'!C14+'гр. Разград'!C14</f>
        <v>0</v>
      </c>
      <c r="D14" s="22">
        <f>'с. Балкански'!D14+'с. Благоево'!D14+'с. Гецово'!D14+'с. Дряновец'!D14+'с. Дянково'!D14+'с. Киченица'!D14+'с. Липник'!D14+'с. Мортагоново'!D14+'с. Недоклан'!D14+'с. Осенец'!D14+'с. Островче'!D14+'с. Побит камък'!D14+'с. Просторно'!D14+'с. Пороище'!D14+'с. Радинград'!D14+'с. Раковски'!D14+'с. Стражец'!D14+'с. Топчии'!D14+'с. Ушинци'!D14+'с. Черковна'!D14+'с. Ясеновец'!D14+'гр. Разград'!D14</f>
        <v>0</v>
      </c>
      <c r="E14" s="22">
        <f>'с. Балкански'!E14+'с. Благоево'!E14+'с. Гецово'!E14+'с. Дряновец'!E14+'с. Дянково'!E14+'с. Киченица'!E14+'с. Липник'!E14+'с. Мортагоново'!E14+'с. Недоклан'!E14+'с. Осенец'!E14+'с. Островче'!E14+'с. Побит камък'!E14+'с. Просторно'!E14+'с. Пороище'!E14+'с. Радинград'!E14+'с. Раковски'!E14+'с. Стражец'!E14+'с. Топчии'!E14+'с. Ушинци'!E14+'с. Черковна'!E14+'с. Ясеновец'!E14+'гр. Разград'!E14</f>
        <v>0</v>
      </c>
      <c r="F14" s="22">
        <f>'с. Балкански'!F14+'с. Благоево'!F14+'с. Гецово'!F14+'с. Дряновец'!F14+'с. Дянково'!F14+'с. Киченица'!F14+'с. Липник'!F14+'с. Мортагоново'!F14+'с. Недоклан'!F14+'с. Осенец'!F14+'с. Островче'!F14+'с. Побит камък'!F14+'с. Просторно'!F14+'с. Пороище'!F14+'с. Радинград'!F14+'с. Раковски'!F14+'с. Стражец'!F14+'с. Топчии'!F14+'с. Ушинци'!F14+'с. Черковна'!F14+'с. Ясеновец'!F14+'гр. Разград'!F14</f>
        <v>0</v>
      </c>
      <c r="G14" s="22">
        <f>'с. Балкански'!G14+'с. Благоево'!G14+'с. Гецово'!G14+'с. Дряновец'!G14+'с. Дянково'!G14+'с. Киченица'!G14+'с. Липник'!G14+'с. Мортагоново'!G14+'с. Недоклан'!G14+'с. Осенец'!G14+'с. Островче'!G14+'с. Побит камък'!G14+'с. Просторно'!G14+'с. Пороище'!G14+'с. Радинград'!G14+'с. Раковски'!G14+'с. Стражец'!G14+'с. Топчии'!G14+'с. Ушинци'!G14+'с. Черковна'!G14+'с. Ясеновец'!G14+'гр. Разград'!G14</f>
        <v>0</v>
      </c>
      <c r="H14" s="22">
        <f>'с. Балкански'!H14+'с. Благоево'!H14+'с. Гецово'!H14+'с. Дряновец'!H14+'с. Дянково'!H14+'с. Киченица'!H14+'с. Липник'!H14+'с. Мортагоново'!H14+'с. Недоклан'!H14+'с. Осенец'!H14+'с. Островче'!H14+'с. Побит камък'!H14+'с. Просторно'!H14+'с. Пороище'!H14+'с. Радинград'!H14+'с. Раковски'!H14+'с. Стражец'!H14+'с. Топчии'!H14+'с. Ушинци'!H14+'с. Черковна'!H14+'с. Ясеновец'!H14+'гр. Разград'!H14</f>
        <v>0</v>
      </c>
      <c r="I14" s="22">
        <f>'с. Балкански'!I14+'с. Благоево'!I14+'с. Гецово'!I14+'с. Дряновец'!I14+'с. Дянково'!I14+'с. Киченица'!I14+'с. Липник'!I14+'с. Мортагоново'!I14+'с. Недоклан'!I14+'с. Осенец'!I14+'с. Островче'!I14+'с. Побит камък'!I14+'с. Просторно'!I14+'с. Пороище'!I14+'с. Радинград'!I14+'с. Раковски'!I14+'с. Стражец'!I14+'с. Топчии'!I14+'с. Ушинци'!I14+'с. Черковна'!I14+'с. Ясеновец'!I14+'гр. Разград'!I14</f>
        <v>0</v>
      </c>
      <c r="J14" s="22">
        <f>'с. Балкански'!J14+'с. Благоево'!J14+'с. Гецово'!J14+'с. Дряновец'!J14+'с. Дянково'!J14+'с. Киченица'!J14+'с. Липник'!J14+'с. Мортагоново'!J14+'с. Недоклан'!J14+'с. Осенец'!J14+'с. Островче'!J14+'с. Побит камък'!J14+'с. Просторно'!J14+'с. Пороище'!J14+'с. Радинград'!J14+'с. Раковски'!J14+'с. Стражец'!J14+'с. Топчии'!J14+'с. Ушинци'!J14+'с. Черковна'!J14+'с. Ясеновец'!J14+'гр. Разград'!J14</f>
        <v>0</v>
      </c>
      <c r="K14" s="22">
        <f>'с. Балкански'!K14+'с. Благоево'!K14+'с. Гецово'!K14+'с. Дряновец'!K14+'с. Дянково'!K14+'с. Киченица'!K14+'с. Липник'!K14+'с. Мортагоново'!K14+'с. Недоклан'!K14+'с. Осенец'!K14+'с. Островче'!K14+'с. Побит камък'!K14+'с. Просторно'!K14+'с. Пороище'!K14+'с. Радинград'!K14+'с. Раковски'!K14+'с. Стражец'!K14+'с. Топчии'!K14+'с. Ушинци'!K14+'с. Черковна'!K14+'с. Ясеновец'!K14+'гр. Разград'!K14</f>
        <v>0</v>
      </c>
      <c r="L14" s="22">
        <f>'с. Балкански'!L14+'с. Благоево'!L14+'с. Гецово'!L14+'с. Дряновец'!L14+'с. Дянково'!L14+'с. Киченица'!L14+'с. Липник'!L14+'с. Мортагоново'!L14+'с. Недоклан'!L14+'с. Осенец'!L14+'с. Островче'!L14+'с. Побит камък'!L14+'с. Просторно'!L14+'с. Пороище'!L14+'с. Радинград'!L14+'с. Раковски'!L14+'с. Стражец'!L14+'с. Топчии'!L14+'с. Ушинци'!L14+'с. Черковна'!L14+'с. Ясеновец'!L14+'гр. Разград'!L14</f>
        <v>0</v>
      </c>
      <c r="M14" s="22">
        <f>'с. Балкански'!M14+'с. Благоево'!M14+'с. Гецово'!M14+'с. Дряновец'!M14+'с. Дянково'!M14+'с. Киченица'!M14+'с. Липник'!M14+'с. Мортагоново'!M14+'с. Недоклан'!M14+'с. Осенец'!M14+'с. Островче'!M14+'с. Побит камък'!M14+'с. Просторно'!M14+'с. Пороище'!M14+'с. Радинград'!M14+'с. Раковски'!M14+'с. Стражец'!M14+'с. Топчии'!M14+'с. Ушинци'!M14+'с. Черковна'!M14+'с. Ясеновец'!M14+'гр. Разград'!M14</f>
        <v>0</v>
      </c>
      <c r="N14" s="22">
        <f t="shared" si="7"/>
        <v>0</v>
      </c>
      <c r="O14" s="23">
        <f>'с. Балкански'!O14+'с. Благоево'!O14+'с. Гецово'!O14+'с. Дряновец'!O14+'с. Дянково'!O14+'с. Киченица'!O14+'с. Липник'!O14+'с. Мортагоново'!O14+'с. Недоклан'!O14+'с. Осенец'!O14+'с. Островче'!O14+'с. Побит камък'!O14+'с. Побит камък'!O14+'с. Просторно'!O14+'с. Пороище'!O14+'с. Радинград'!O14+'с. Раковски'!O14+'с. Стражец'!O14+'с. Топчии'!O14+'с. Ушинци'!O14+'с. Черковна'!O14+'с. Ясеновец'!O14+'гр. Разград'!O14</f>
        <v>0</v>
      </c>
      <c r="P14" s="24">
        <f>'с. Балкански'!P14+'с. Благоево'!P14+'с. Гецово'!P14+'с. Дряновец'!P14+'с. Дянково'!P14+'с. Киченица'!P14+'с. Липник'!P14+'с. Мортагоново'!P14+'с. Недоклан'!P14+'с. Осенец'!P14+'с. Островче'!P14+'с. Побит камък'!P14+'с. Побит камък'!P14+'с. Просторно'!P14+'с. Пороище'!P14+'с. Радинград'!P14+'с. Раковски'!P14+'с. Стражец'!P14+'с. Топчии'!P14+'с. Ушинци'!P14+'с. Черковна'!P14+'с. Ясеновец'!P14+'гр. Разград'!P14</f>
        <v>0</v>
      </c>
      <c r="Q14" s="22">
        <f>'с. Балкански'!Q14+'с. Благоево'!Q14+'с. Гецово'!Q14+'с. Дряновец'!Q14+'с. Дянково'!Q14+'с. Киченица'!Q14+'с. Липник'!Q14+'с. Мортагоново'!Q14+'с. Недоклан'!Q14+'с. Осенец'!Q14+'с. Островче'!Q14+'с. Побит камък'!Q14+'с. Побит камък'!Q14+'с. Просторно'!Q14+'с. Пороище'!Q14+'с. Радинград'!Q14+'с. Раковски'!Q14+'с. Стражец'!Q14+'с. Топчии'!Q14+'с. Ушинци'!Q14+'с. Черковна'!Q14+'с. Ясеновец'!Q14+'гр. Разград'!Q14</f>
        <v>0</v>
      </c>
      <c r="R14" s="25">
        <f t="shared" si="8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f>'с. Балкански'!C15+'с. Благоево'!C15+'с. Гецово'!C15+'с. Дряновец'!C15+'с. Дянково'!C15+'с. Киченица'!C15+'с. Липник'!C15+'с. Мортагоново'!C15+'с. Недоклан'!C15+'с. Осенец'!C15+'с. Островче'!C15+'с. Побит камък'!C15+'с. Просторно'!C15+'с. Пороище'!C15+'с. Радинград'!C15+'с. Раковски'!C15+'с. Стражец'!C15+'с. Топчии'!C15+'с. Ушинци'!C15+'с. Черковна'!C15+'с. Ясеновец'!C15+'гр. Разград'!C15</f>
        <v>0</v>
      </c>
      <c r="D15" s="22">
        <f>'с. Балкански'!D15+'с. Благоево'!D15+'с. Гецово'!D15+'с. Дряновец'!D15+'с. Дянково'!D15+'с. Киченица'!D15+'с. Липник'!D15+'с. Мортагоново'!D15+'с. Недоклан'!D15+'с. Осенец'!D15+'с. Островче'!D15+'с. Побит камък'!D15+'с. Просторно'!D15+'с. Пороище'!D15+'с. Радинград'!D15+'с. Раковски'!D15+'с. Стражец'!D15+'с. Топчии'!D15+'с. Ушинци'!D15+'с. Черковна'!D15+'с. Ясеновец'!D15+'гр. Разград'!D15</f>
        <v>0</v>
      </c>
      <c r="E15" s="22">
        <f>'с. Балкански'!E15+'с. Благоево'!E15+'с. Гецово'!E15+'с. Дряновец'!E15+'с. Дянково'!E15+'с. Киченица'!E15+'с. Липник'!E15+'с. Мортагоново'!E15+'с. Недоклан'!E15+'с. Осенец'!E15+'с. Островче'!E15+'с. Побит камък'!E15+'с. Просторно'!E15+'с. Пороище'!E15+'с. Радинград'!E15+'с. Раковски'!E15+'с. Стражец'!E15+'с. Топчии'!E15+'с. Ушинци'!E15+'с. Черковна'!E15+'с. Ясеновец'!E15+'гр. Разград'!E15</f>
        <v>0</v>
      </c>
      <c r="F15" s="22">
        <f>'с. Балкански'!F15+'с. Благоево'!F15+'с. Гецово'!F15+'с. Дряновец'!F15+'с. Дянково'!F15+'с. Киченица'!F15+'с. Липник'!F15+'с. Мортагоново'!F15+'с. Недоклан'!F15+'с. Осенец'!F15+'с. Островче'!F15+'с. Побит камък'!F15+'с. Просторно'!F15+'с. Пороище'!F15+'с. Радинград'!F15+'с. Раковски'!F15+'с. Стражец'!F15+'с. Топчии'!F15+'с. Ушинци'!F15+'с. Черковна'!F15+'с. Ясеновец'!F15+'гр. Разград'!F15</f>
        <v>0</v>
      </c>
      <c r="G15" s="22">
        <f>'с. Балкански'!G15+'с. Благоево'!G15+'с. Гецово'!G15+'с. Дряновец'!G15+'с. Дянково'!G15+'с. Киченица'!G15+'с. Липник'!G15+'с. Мортагоново'!G15+'с. Недоклан'!G15+'с. Осенец'!G15+'с. Островче'!G15+'с. Побит камък'!G15+'с. Просторно'!G15+'с. Пороище'!G15+'с. Радинград'!G15+'с. Раковски'!G15+'с. Стражец'!G15+'с. Топчии'!G15+'с. Ушинци'!G15+'с. Черковна'!G15+'с. Ясеновец'!G15+'гр. Разград'!G15</f>
        <v>0</v>
      </c>
      <c r="H15" s="22">
        <f>'с. Балкански'!H15+'с. Благоево'!H15+'с. Гецово'!H15+'с. Дряновец'!H15+'с. Дянково'!H15+'с. Киченица'!H15+'с. Липник'!H15+'с. Мортагоново'!H15+'с. Недоклан'!H15+'с. Осенец'!H15+'с. Островче'!H15+'с. Побит камък'!H15+'с. Просторно'!H15+'с. Пороище'!H15+'с. Радинград'!H15+'с. Раковски'!H15+'с. Стражец'!H15+'с. Топчии'!H15+'с. Ушинци'!H15+'с. Черковна'!H15+'с. Ясеновец'!H15+'гр. Разград'!H15</f>
        <v>0</v>
      </c>
      <c r="I15" s="22">
        <f>'с. Балкански'!I15+'с. Благоево'!I15+'с. Гецово'!I15+'с. Дряновец'!I15+'с. Дянково'!I15+'с. Киченица'!I15+'с. Липник'!I15+'с. Мортагоново'!I15+'с. Недоклан'!I15+'с. Осенец'!I15+'с. Островче'!I15+'с. Побит камък'!I15+'с. Просторно'!I15+'с. Пороище'!I15+'с. Радинград'!I15+'с. Раковски'!I15+'с. Стражец'!I15+'с. Топчии'!I15+'с. Ушинци'!I15+'с. Черковна'!I15+'с. Ясеновец'!I15+'гр. Разград'!I15</f>
        <v>0</v>
      </c>
      <c r="J15" s="22">
        <f>'с. Балкански'!J15+'с. Благоево'!J15+'с. Гецово'!J15+'с. Дряновец'!J15+'с. Дянково'!J15+'с. Киченица'!J15+'с. Липник'!J15+'с. Мортагоново'!J15+'с. Недоклан'!J15+'с. Осенец'!J15+'с. Островче'!J15+'с. Побит камък'!J15+'с. Просторно'!J15+'с. Пороище'!J15+'с. Радинград'!J15+'с. Раковски'!J15+'с. Стражец'!J15+'с. Топчии'!J15+'с. Ушинци'!J15+'с. Черковна'!J15+'с. Ясеновец'!J15+'гр. Разград'!J15</f>
        <v>0</v>
      </c>
      <c r="K15" s="22">
        <f>'с. Балкански'!K15+'с. Благоево'!K15+'с. Гецово'!K15+'с. Дряновец'!K15+'с. Дянково'!K15+'с. Киченица'!K15+'с. Липник'!K15+'с. Мортагоново'!K15+'с. Недоклан'!K15+'с. Осенец'!K15+'с. Островче'!K15+'с. Побит камък'!K15+'с. Просторно'!K15+'с. Пороище'!K15+'с. Радинград'!K15+'с. Раковски'!K15+'с. Стражец'!K15+'с. Топчии'!K15+'с. Ушинци'!K15+'с. Черковна'!K15+'с. Ясеновец'!K15+'гр. Разград'!K15</f>
        <v>0</v>
      </c>
      <c r="L15" s="22">
        <f>'с. Балкански'!L15+'с. Благоево'!L15+'с. Гецово'!L15+'с. Дряновец'!L15+'с. Дянково'!L15+'с. Киченица'!L15+'с. Липник'!L15+'с. Мортагоново'!L15+'с. Недоклан'!L15+'с. Осенец'!L15+'с. Островче'!L15+'с. Побит камък'!L15+'с. Просторно'!L15+'с. Пороище'!L15+'с. Радинград'!L15+'с. Раковски'!L15+'с. Стражец'!L15+'с. Топчии'!L15+'с. Ушинци'!L15+'с. Черковна'!L15+'с. Ясеновец'!L15+'гр. Разград'!L15</f>
        <v>0</v>
      </c>
      <c r="M15" s="22">
        <f>'с. Балкански'!M15+'с. Благоево'!M15+'с. Гецово'!M15+'с. Дряновец'!M15+'с. Дянково'!M15+'с. Киченица'!M15+'с. Липник'!M15+'с. Мортагоново'!M15+'с. Недоклан'!M15+'с. Осенец'!M15+'с. Островче'!M15+'с. Побит камък'!M15+'с. Просторно'!M15+'с. Пороище'!M15+'с. Радинград'!M15+'с. Раковски'!M15+'с. Стражец'!M15+'с. Топчии'!M15+'с. Ушинци'!M15+'с. Черковна'!M15+'с. Ясеновец'!M15+'гр. Разград'!M15</f>
        <v>0</v>
      </c>
      <c r="N15" s="22">
        <f t="shared" si="7"/>
        <v>0</v>
      </c>
      <c r="O15" s="23">
        <f>'с. Балкански'!O15+'с. Благоево'!O15+'с. Гецово'!O15+'с. Дряновец'!O15+'с. Дянково'!O15+'с. Киченица'!O15+'с. Липник'!O15+'с. Мортагоново'!O15+'с. Недоклан'!O15+'с. Осенец'!O15+'с. Островче'!O15+'с. Побит камък'!O15+'с. Побит камък'!O15+'с. Просторно'!O15+'с. Пороище'!O15+'с. Радинград'!O15+'с. Раковски'!O15+'с. Стражец'!O15+'с. Топчии'!O15+'с. Ушинци'!O15+'с. Черковна'!O15+'с. Ясеновец'!O15+'гр. Разград'!O15</f>
        <v>0</v>
      </c>
      <c r="P15" s="24">
        <f>'с. Балкански'!P15+'с. Благоево'!P15+'с. Гецово'!P15+'с. Дряновец'!P15+'с. Дянково'!P15+'с. Киченица'!P15+'с. Липник'!P15+'с. Мортагоново'!P15+'с. Недоклан'!P15+'с. Осенец'!P15+'с. Островче'!P15+'с. Побит камък'!P15+'с. Побит камък'!P15+'с. Просторно'!P15+'с. Пороище'!P15+'с. Радинград'!P15+'с. Раковски'!P15+'с. Стражец'!P15+'с. Топчии'!P15+'с. Ушинци'!P15+'с. Черковна'!P15+'с. Ясеновец'!P15+'гр. Разград'!P15</f>
        <v>0</v>
      </c>
      <c r="Q15" s="22">
        <f>'с. Балкански'!Q15+'с. Благоево'!Q15+'с. Гецово'!Q15+'с. Дряновец'!Q15+'с. Дянково'!Q15+'с. Киченица'!Q15+'с. Липник'!Q15+'с. Мортагоново'!Q15+'с. Недоклан'!Q15+'с. Осенец'!Q15+'с. Островче'!Q15+'с. Побит камък'!Q15+'с. Побит камък'!Q15+'с. Просторно'!Q15+'с. Пороище'!Q15+'с. Радинград'!Q15+'с. Раковски'!Q15+'с. Стражец'!Q15+'с. Топчии'!Q15+'с. Ушинци'!Q15+'с. Черковна'!Q15+'с. Ясеновец'!Q15+'гр. Разград'!Q15</f>
        <v>0</v>
      </c>
      <c r="R15" s="25">
        <f t="shared" si="8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f>'с. Балкански'!C16+'с. Благоево'!C16+'с. Гецово'!C16+'с. Дряновец'!C16+'с. Дянково'!C16+'с. Киченица'!C16+'с. Липник'!C16+'с. Мортагоново'!C16+'с. Недоклан'!C16+'с. Осенец'!C16+'с. Островче'!C16+'с. Побит камък'!C16+'с. Просторно'!C16+'с. Пороище'!C16+'с. Радинград'!C16+'с. Раковски'!C16+'с. Стражец'!C16+'с. Топчии'!C16+'с. Ушинци'!C16+'с. Черковна'!C16+'с. Ясеновец'!C16+'гр. Разград'!C16</f>
        <v>0</v>
      </c>
      <c r="D16" s="22">
        <f>'с. Балкански'!D16+'с. Благоево'!D16+'с. Гецово'!D16+'с. Дряновец'!D16+'с. Дянково'!D16+'с. Киченица'!D16+'с. Липник'!D16+'с. Мортагоново'!D16+'с. Недоклан'!D16+'с. Осенец'!D16+'с. Островче'!D16+'с. Побит камък'!D16+'с. Просторно'!D16+'с. Пороище'!D16+'с. Радинград'!D16+'с. Раковски'!D16+'с. Стражец'!D16+'с. Топчии'!D16+'с. Ушинци'!D16+'с. Черковна'!D16+'с. Ясеновец'!D16+'гр. Разград'!D16</f>
        <v>0</v>
      </c>
      <c r="E16" s="22">
        <f>'с. Балкански'!E16+'с. Благоево'!E16+'с. Гецово'!E16+'с. Дряновец'!E16+'с. Дянково'!E16+'с. Киченица'!E16+'с. Липник'!E16+'с. Мортагоново'!E16+'с. Недоклан'!E16+'с. Осенец'!E16+'с. Островче'!E16+'с. Побит камък'!E16+'с. Просторно'!E16+'с. Пороище'!E16+'с. Радинград'!E16+'с. Раковски'!E16+'с. Стражец'!E16+'с. Топчии'!E16+'с. Ушинци'!E16+'с. Черковна'!E16+'с. Ясеновец'!E16+'гр. Разград'!E16</f>
        <v>0</v>
      </c>
      <c r="F16" s="22">
        <f>'с. Балкански'!F16+'с. Благоево'!F16+'с. Гецово'!F16+'с. Дряновец'!F16+'с. Дянково'!F16+'с. Киченица'!F16+'с. Липник'!F16+'с. Мортагоново'!F16+'с. Недоклан'!F16+'с. Осенец'!F16+'с. Островче'!F16+'с. Побит камък'!F16+'с. Просторно'!F16+'с. Пороище'!F16+'с. Радинград'!F16+'с. Раковски'!F16+'с. Стражец'!F16+'с. Топчии'!F16+'с. Ушинци'!F16+'с. Черковна'!F16+'с. Ясеновец'!F16+'гр. Разград'!F16</f>
        <v>0</v>
      </c>
      <c r="G16" s="22">
        <f>'с. Балкански'!G16+'с. Благоево'!G16+'с. Гецово'!G16+'с. Дряновец'!G16+'с. Дянково'!G16+'с. Киченица'!G16+'с. Липник'!G16+'с. Мортагоново'!G16+'с. Недоклан'!G16+'с. Осенец'!G16+'с. Островче'!G16+'с. Побит камък'!G16+'с. Просторно'!G16+'с. Пороище'!G16+'с. Радинград'!G16+'с. Раковски'!G16+'с. Стражец'!G16+'с. Топчии'!G16+'с. Ушинци'!G16+'с. Черковна'!G16+'с. Ясеновец'!G16+'гр. Разград'!G16</f>
        <v>0</v>
      </c>
      <c r="H16" s="22">
        <f>'с. Балкански'!H16+'с. Благоево'!H16+'с. Гецово'!H16+'с. Дряновец'!H16+'с. Дянково'!H16+'с. Киченица'!H16+'с. Липник'!H16+'с. Мортагоново'!H16+'с. Недоклан'!H16+'с. Осенец'!H16+'с. Островче'!H16+'с. Побит камък'!H16+'с. Просторно'!H16+'с. Пороище'!H16+'с. Радинград'!H16+'с. Раковски'!H16+'с. Стражец'!H16+'с. Топчии'!H16+'с. Ушинци'!H16+'с. Черковна'!H16+'с. Ясеновец'!H16+'гр. Разград'!H16</f>
        <v>0</v>
      </c>
      <c r="I16" s="22">
        <f>'с. Балкански'!I16+'с. Благоево'!I16+'с. Гецово'!I16+'с. Дряновец'!I16+'с. Дянково'!I16+'с. Киченица'!I16+'с. Липник'!I16+'с. Мортагоново'!I16+'с. Недоклан'!I16+'с. Осенец'!I16+'с. Островче'!I16+'с. Побит камък'!I16+'с. Просторно'!I16+'с. Пороище'!I16+'с. Радинград'!I16+'с. Раковски'!I16+'с. Стражец'!I16+'с. Топчии'!I16+'с. Ушинци'!I16+'с. Черковна'!I16+'с. Ясеновец'!I16+'гр. Разград'!I16</f>
        <v>0</v>
      </c>
      <c r="J16" s="22">
        <f>'с. Балкански'!J16+'с. Благоево'!J16+'с. Гецово'!J16+'с. Дряновец'!J16+'с. Дянково'!J16+'с. Киченица'!J16+'с. Липник'!J16+'с. Мортагоново'!J16+'с. Недоклан'!J16+'с. Осенец'!J16+'с. Островче'!J16+'с. Побит камък'!J16+'с. Просторно'!J16+'с. Пороище'!J16+'с. Радинград'!J16+'с. Раковски'!J16+'с. Стражец'!J16+'с. Топчии'!J16+'с. Ушинци'!J16+'с. Черковна'!J16+'с. Ясеновец'!J16+'гр. Разград'!J16</f>
        <v>0</v>
      </c>
      <c r="K16" s="22">
        <f>'с. Балкански'!K16+'с. Благоево'!K16+'с. Гецово'!K16+'с. Дряновец'!K16+'с. Дянково'!K16+'с. Киченица'!K16+'с. Липник'!K16+'с. Мортагоново'!K16+'с. Недоклан'!K16+'с. Осенец'!K16+'с. Островче'!K16+'с. Побит камък'!K16+'с. Просторно'!K16+'с. Пороище'!K16+'с. Радинград'!K16+'с. Раковски'!K16+'с. Стражец'!K16+'с. Топчии'!K16+'с. Ушинци'!K16+'с. Черковна'!K16+'с. Ясеновец'!K16+'гр. Разград'!K16</f>
        <v>0</v>
      </c>
      <c r="L16" s="22">
        <f>'с. Балкански'!L16+'с. Благоево'!L16+'с. Гецово'!L16+'с. Дряновец'!L16+'с. Дянково'!L16+'с. Киченица'!L16+'с. Липник'!L16+'с. Мортагоново'!L16+'с. Недоклан'!L16+'с. Осенец'!L16+'с. Островче'!L16+'с. Побит камък'!L16+'с. Просторно'!L16+'с. Пороище'!L16+'с. Радинград'!L16+'с. Раковски'!L16+'с. Стражец'!L16+'с. Топчии'!L16+'с. Ушинци'!L16+'с. Черковна'!L16+'с. Ясеновец'!L16+'гр. Разград'!L16</f>
        <v>0</v>
      </c>
      <c r="M16" s="22">
        <f>'с. Балкански'!M16+'с. Благоево'!M16+'с. Гецово'!M16+'с. Дряновец'!M16+'с. Дянково'!M16+'с. Киченица'!M16+'с. Липник'!M16+'с. Мортагоново'!M16+'с. Недоклан'!M16+'с. Осенец'!M16+'с. Островче'!M16+'с. Побит камък'!M16+'с. Просторно'!M16+'с. Пороище'!M16+'с. Радинград'!M16+'с. Раковски'!M16+'с. Стражец'!M16+'с. Топчии'!M16+'с. Ушинци'!M16+'с. Черковна'!M16+'с. Ясеновец'!M16+'гр. Разград'!M16</f>
        <v>0</v>
      </c>
      <c r="N16" s="22">
        <f t="shared" si="7"/>
        <v>0</v>
      </c>
      <c r="O16" s="23">
        <f>'с. Балкански'!O16+'с. Благоево'!O16+'с. Гецово'!O16+'с. Дряновец'!O16+'с. Дянково'!O16+'с. Киченица'!O16+'с. Липник'!O16+'с. Мортагоново'!O16+'с. Недоклан'!O16+'с. Осенец'!O16+'с. Островче'!O16+'с. Побит камък'!O16+'с. Побит камък'!O16+'с. Просторно'!O16+'с. Пороище'!O16+'с. Радинград'!O16+'с. Раковски'!O16+'с. Стражец'!O16+'с. Топчии'!O16+'с. Ушинци'!O16+'с. Черковна'!O16+'с. Ясеновец'!O16+'гр. Разград'!O16</f>
        <v>0</v>
      </c>
      <c r="P16" s="24">
        <f>'с. Балкански'!P16+'с. Благоево'!P16+'с. Гецово'!P16+'с. Дряновец'!P16+'с. Дянково'!P16+'с. Киченица'!P16+'с. Липник'!P16+'с. Мортагоново'!P16+'с. Недоклан'!P16+'с. Осенец'!P16+'с. Островче'!P16+'с. Побит камък'!P16+'с. Побит камък'!P16+'с. Просторно'!P16+'с. Пороище'!P16+'с. Радинград'!P16+'с. Раковски'!P16+'с. Стражец'!P16+'с. Топчии'!P16+'с. Ушинци'!P16+'с. Черковна'!P16+'с. Ясеновец'!P16+'гр. Разград'!P16</f>
        <v>0</v>
      </c>
      <c r="Q16" s="22">
        <f>'с. Балкански'!Q16+'с. Благоево'!Q16+'с. Гецово'!Q16+'с. Дряновец'!Q16+'с. Дянково'!Q16+'с. Киченица'!Q16+'с. Липник'!Q16+'с. Мортагоново'!Q16+'с. Недоклан'!Q16+'с. Осенец'!Q16+'с. Островче'!Q16+'с. Побит камък'!Q16+'с. Побит камък'!Q16+'с. Просторно'!Q16+'с. Пороище'!Q16+'с. Радинград'!Q16+'с. Раковски'!Q16+'с. Стражец'!Q16+'с. Топчии'!Q16+'с. Ушинци'!Q16+'с. Черковна'!Q16+'с. Ясеновец'!Q16+'гр. Разград'!Q16</f>
        <v>0</v>
      </c>
      <c r="R16" s="25">
        <f t="shared" si="8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'с. Балкански'!C17+'с. Благоево'!C17+'с. Гецово'!C17+'с. Дряновец'!C17+'с. Дянково'!C17+'с. Киченица'!C17+'с. Липник'!C17+'с. Мортагоново'!C17+'с. Недоклан'!C17+'с. Осенец'!C17+'с. Островче'!C17+'с. Побит камък'!C17+'с. Просторно'!C17+'с. Пороище'!C17+'с. Радинград'!C17+'с. Раковски'!C17+'с. Стражец'!C17+'с. Топчии'!C17+'с. Ушинци'!C17+'с. Черковна'!C17+'с. Ясеновец'!C17+'гр. Разград'!C17</f>
        <v>504639.11</v>
      </c>
      <c r="D17" s="22">
        <f>'с. Балкански'!D17+'с. Благоево'!D17+'с. Гецово'!D17+'с. Дряновец'!D17+'с. Дянково'!D17+'с. Киченица'!D17+'с. Липник'!D17+'с. Мортагоново'!D17+'с. Недоклан'!D17+'с. Осенец'!D17+'с. Островче'!D17+'с. Побит камък'!D17+'с. Просторно'!D17+'с. Пороище'!D17+'с. Радинград'!D17+'с. Раковски'!D17+'с. Стражец'!D17+'с. Топчии'!D17+'с. Ушинци'!D17+'с. Черковна'!D17+'с. Ясеновец'!D17+'гр. Разград'!D17</f>
        <v>0</v>
      </c>
      <c r="E17" s="22">
        <f>'с. Балкански'!E17+'с. Благоево'!E17+'с. Гецово'!E17+'с. Дряновец'!E17+'с. Дянково'!E17+'с. Киченица'!E17+'с. Липник'!E17+'с. Мортагоново'!E17+'с. Недоклан'!E17+'с. Осенец'!E17+'с. Островче'!E17+'с. Побит камък'!E17+'с. Просторно'!E17+'с. Пороище'!E17+'с. Радинград'!E17+'с. Раковски'!E17+'с. Стражец'!E17+'с. Топчии'!E17+'с. Ушинци'!E17+'с. Черковна'!E17+'с. Ясеновец'!E17+'гр. Разград'!E17</f>
        <v>0</v>
      </c>
      <c r="F17" s="22">
        <f>'с. Балкански'!F17+'с. Благоево'!F17+'с. Гецово'!F17+'с. Дряновец'!F17+'с. Дянково'!F17+'с. Киченица'!F17+'с. Липник'!F17+'с. Мортагоново'!F17+'с. Недоклан'!F17+'с. Осенец'!F17+'с. Островче'!F17+'с. Побит камък'!F17+'с. Просторно'!F17+'с. Пороище'!F17+'с. Радинград'!F17+'с. Раковски'!F17+'с. Стражец'!F17+'с. Топчии'!F17+'с. Ушинци'!F17+'с. Черковна'!F17+'с. Ясеновец'!F17+'гр. Разград'!F17</f>
        <v>0</v>
      </c>
      <c r="G17" s="22">
        <f>'с. Балкански'!G17+'с. Благоево'!G17+'с. Гецово'!G17+'с. Дряновец'!G17+'с. Дянково'!G17+'с. Киченица'!G17+'с. Липник'!G17+'с. Мортагоново'!G17+'с. Недоклан'!G17+'с. Осенец'!G17+'с. Островче'!G17+'с. Побит камък'!G17+'с. Просторно'!G17+'с. Пороище'!G17+'с. Радинград'!G17+'с. Раковски'!G17+'с. Стражец'!G17+'с. Топчии'!G17+'с. Ушинци'!G17+'с. Черковна'!G17+'с. Ясеновец'!G17+'гр. Разград'!G17</f>
        <v>0</v>
      </c>
      <c r="H17" s="22">
        <f>'с. Балкански'!H17+'с. Благоево'!H17+'с. Гецово'!H17+'с. Дряновец'!H17+'с. Дянково'!H17+'с. Киченица'!H17+'с. Липник'!H17+'с. Мортагоново'!H17+'с. Недоклан'!H17+'с. Осенец'!H17+'с. Островче'!H17+'с. Побит камък'!H17+'с. Просторно'!H17+'с. Пороище'!H17+'с. Радинград'!H17+'с. Раковски'!H17+'с. Стражец'!H17+'с. Топчии'!H17+'с. Ушинци'!H17+'с. Черковна'!H17+'с. Ясеновец'!H17+'гр. Разград'!H17</f>
        <v>412680.33</v>
      </c>
      <c r="I17" s="22">
        <f>'с. Балкански'!I17+'с. Благоево'!I17+'с. Гецово'!I17+'с. Дряновец'!I17+'с. Дянково'!I17+'с. Киченица'!I17+'с. Липник'!I17+'с. Мортагоново'!I17+'с. Недоклан'!I17+'с. Осенец'!I17+'с. Островче'!I17+'с. Побит камък'!I17+'с. Просторно'!I17+'с. Пороище'!I17+'с. Радинград'!I17+'с. Раковски'!I17+'с. Стражец'!I17+'с. Топчии'!I17+'с. Ушинци'!I17+'с. Черковна'!I17+'с. Ясеновец'!I17+'гр. Разград'!I17</f>
        <v>0</v>
      </c>
      <c r="J17" s="22">
        <f>'с. Балкански'!J17+'с. Благоево'!J17+'с. Гецово'!J17+'с. Дряновец'!J17+'с. Дянково'!J17+'с. Киченица'!J17+'с. Липник'!J17+'с. Мортагоново'!J17+'с. Недоклан'!J17+'с. Осенец'!J17+'с. Островче'!J17+'с. Побит камък'!J17+'с. Просторно'!J17+'с. Пороище'!J17+'с. Радинград'!J17+'с. Раковски'!J17+'с. Стражец'!J17+'с. Топчии'!J17+'с. Ушинци'!J17+'с. Черковна'!J17+'с. Ясеновец'!J17+'гр. Разград'!J17</f>
        <v>0</v>
      </c>
      <c r="K17" s="22">
        <f>'с. Балкански'!K17+'с. Благоево'!K17+'с. Гецово'!K17+'с. Дряновец'!K17+'с. Дянково'!K17+'с. Киченица'!K17+'с. Липник'!K17+'с. Мортагоново'!K17+'с. Недоклан'!K17+'с. Осенец'!K17+'с. Островче'!K17+'с. Побит камък'!K17+'с. Просторно'!K17+'с. Пороище'!K17+'с. Радинград'!K17+'с. Раковски'!K17+'с. Стражец'!K17+'с. Топчии'!K17+'с. Ушинци'!K17+'с. Черковна'!K17+'с. Ясеновец'!K17+'гр. Разград'!K17</f>
        <v>0</v>
      </c>
      <c r="L17" s="22">
        <f>'с. Балкански'!L17+'с. Благоево'!L17+'с. Гецово'!L17+'с. Дряновец'!L17+'с. Дянково'!L17+'с. Киченица'!L17+'с. Липник'!L17+'с. Мортагоново'!L17+'с. Недоклан'!L17+'с. Осенец'!L17+'с. Островче'!L17+'с. Побит камък'!L17+'с. Просторно'!L17+'с. Пороище'!L17+'с. Радинград'!L17+'с. Раковски'!L17+'с. Стражец'!L17+'с. Топчии'!L17+'с. Ушинци'!L17+'с. Черковна'!L17+'с. Ясеновец'!L17+'гр. Разград'!L17</f>
        <v>0</v>
      </c>
      <c r="M17" s="22">
        <f>'с. Балкански'!M17+'с. Благоево'!M17+'с. Гецово'!M17+'с. Дряновец'!M17+'с. Дянково'!M17+'с. Киченица'!M17+'с. Липник'!M17+'с. Мортагоново'!M17+'с. Недоклан'!M17+'с. Осенец'!M17+'с. Островче'!M17+'с. Побит камък'!M17+'с. Просторно'!M17+'с. Пороище'!M17+'с. Радинград'!M17+'с. Раковски'!M17+'с. Стражец'!M17+'с. Топчии'!M17+'с. Ушинци'!M17+'с. Черковна'!M17+'с. Ясеновец'!M17+'гр. Разград'!M17</f>
        <v>0</v>
      </c>
      <c r="N17" s="22">
        <f t="shared" si="7"/>
        <v>412680.33</v>
      </c>
      <c r="O17" s="23">
        <f>'с. Балкански'!O17+'с. Благоево'!O17+'с. Гецово'!O17+'с. Дряновец'!O17+'с. Дянково'!O17+'с. Киченица'!O17+'с. Липник'!O17+'с. Мортагоново'!O17+'с. Недоклан'!O17+'с. Осенец'!O17+'с. Островче'!O17+'с. Побит камък'!O17+'с. Побит камък'!O17+'с. Просторно'!O17+'с. Пороище'!O17+'с. Радинград'!O17+'с. Раковски'!O17+'с. Стражец'!O17+'с. Топчии'!O17+'с. Ушинци'!O17+'с. Черковна'!O17+'с. Ясеновец'!O17+'гр. Разград'!O17</f>
        <v>0</v>
      </c>
      <c r="P17" s="24">
        <f>'с. Балкански'!P17+'с. Благоево'!P17+'с. Гецово'!P17+'с. Дряновец'!P17+'с. Дянково'!P17+'с. Киченица'!P17+'с. Липник'!P17+'с. Мортагоново'!P17+'с. Недоклан'!P17+'с. Осенец'!P17+'с. Островче'!P17+'с. Побит камък'!P17+'с. Побит камък'!P17+'с. Просторно'!P17+'с. Пороище'!P17+'с. Радинград'!P17+'с. Раковски'!P17+'с. Стражец'!P17+'с. Топчии'!P17+'с. Ушинци'!P17+'с. Черковна'!P17+'с. Ясеновец'!P17+'гр. Разград'!P17</f>
        <v>0</v>
      </c>
      <c r="Q17" s="22">
        <f>'с. Балкански'!Q17+'с. Благоево'!Q17+'с. Гецово'!Q17+'с. Дряновец'!Q17+'с. Дянково'!Q17+'с. Киченица'!Q17+'с. Липник'!Q17+'с. Мортагоново'!Q17+'с. Недоклан'!Q17+'с. Осенец'!Q17+'с. Островче'!Q17+'с. Побит камък'!Q17+'с. Побит камък'!Q17+'с. Просторно'!Q17+'с. Пороище'!Q17+'с. Радинград'!Q17+'с. Раковски'!Q17+'с. Стражец'!Q17+'с. Топчии'!Q17+'с. Ушинци'!Q17+'с. Черковна'!Q17+'с. Ясеновец'!Q17+'гр. Разград'!Q17</f>
        <v>0</v>
      </c>
      <c r="R17" s="25">
        <f t="shared" si="8"/>
        <v>91958.78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'с. Балкански'!C18+'с. Благоево'!C18+'с. Гецово'!C18+'с. Дряновец'!C18+'с. Дянково'!C18+'с. Киченица'!C18+'с. Липник'!C18+'с. Мортагоново'!C18+'с. Недоклан'!C18+'с. Осенец'!C18+'с. Островче'!C18+'с. Побит камък'!C18+'с. Просторно'!C18+'с. Пороище'!C18+'с. Радинград'!C18+'с. Раковски'!C18+'с. Стражец'!C18+'с. Топчии'!C18+'с. Ушинци'!C18+'с. Черковна'!C18+'с. Ясеновец'!C18+'гр. Разград'!C18</f>
        <v>504639.15</v>
      </c>
      <c r="D18" s="22">
        <f>'с. Балкански'!D18+'с. Благоево'!D18+'с. Гецово'!D18+'с. Дряновец'!D18+'с. Дянково'!D18+'с. Киченица'!D18+'с. Липник'!D18+'с. Мортагоново'!D18+'с. Недоклан'!D18+'с. Осенец'!D18+'с. Островче'!D18+'с. Побит камък'!D18+'с. Просторно'!D18+'с. Пороище'!D18+'с. Радинград'!D18+'с. Раковски'!D18+'с. Стражец'!D18+'с. Топчии'!D18+'с. Ушинци'!D18+'с. Черковна'!D18+'с. Ясеновец'!D18+'гр. Разград'!D18</f>
        <v>0</v>
      </c>
      <c r="E18" s="22">
        <f>'с. Балкански'!E18+'с. Благоево'!E18+'с. Гецово'!E18+'с. Дряновец'!E18+'с. Дянково'!E18+'с. Киченица'!E18+'с. Липник'!E18+'с. Мортагоново'!E18+'с. Недоклан'!E18+'с. Осенец'!E18+'с. Островче'!E18+'с. Побит камък'!E18+'с. Просторно'!E18+'с. Пороище'!E18+'с. Радинград'!E18+'с. Раковски'!E18+'с. Стражец'!E18+'с. Топчии'!E18+'с. Ушинци'!E18+'с. Черковна'!E18+'с. Ясеновец'!E18+'гр. Разград'!E18</f>
        <v>0</v>
      </c>
      <c r="F18" s="22">
        <f>'с. Балкански'!F18+'с. Благоево'!F18+'с. Гецово'!F18+'с. Дряновец'!F18+'с. Дянково'!F18+'с. Киченица'!F18+'с. Липник'!F18+'с. Мортагоново'!F18+'с. Недоклан'!F18+'с. Осенец'!F18+'с. Островче'!F18+'с. Побит камък'!F18+'с. Просторно'!F18+'с. Пороище'!F18+'с. Радинград'!F18+'с. Раковски'!F18+'с. Стражец'!F18+'с. Топчии'!F18+'с. Ушинци'!F18+'с. Черковна'!F18+'с. Ясеновец'!F18+'гр. Разград'!F18</f>
        <v>0</v>
      </c>
      <c r="G18" s="22">
        <f>'с. Балкански'!G18+'с. Благоево'!G18+'с. Гецово'!G18+'с. Дряновец'!G18+'с. Дянково'!G18+'с. Киченица'!G18+'с. Липник'!G18+'с. Мортагоново'!G18+'с. Недоклан'!G18+'с. Осенец'!G18+'с. Островче'!G18+'с. Побит камък'!G18+'с. Просторно'!G18+'с. Пороище'!G18+'с. Радинград'!G18+'с. Раковски'!G18+'с. Стражец'!G18+'с. Топчии'!G18+'с. Ушинци'!G18+'с. Черковна'!G18+'с. Ясеновец'!G18+'гр. Разград'!G18</f>
        <v>0</v>
      </c>
      <c r="H18" s="22">
        <f>'с. Балкански'!H18+'с. Благоево'!H18+'с. Гецово'!H18+'с. Дряновец'!H18+'с. Дянково'!H18+'с. Киченица'!H18+'с. Липник'!H18+'с. Мортагоново'!H18+'с. Недоклан'!H18+'с. Осенец'!H18+'с. Островче'!H18+'с. Побит камък'!H18+'с. Просторно'!H18+'с. Пороище'!H18+'с. Радинград'!H18+'с. Раковски'!H18+'с. Стражец'!H18+'с. Топчии'!H18+'с. Ушинци'!H18+'с. Черковна'!H18+'с. Ясеновец'!H18+'гр. Разград'!H18</f>
        <v>412680.34</v>
      </c>
      <c r="I18" s="22">
        <f>'с. Балкански'!I18+'с. Благоево'!I18+'с. Гецово'!I18+'с. Дряновец'!I18+'с. Дянково'!I18+'с. Киченица'!I18+'с. Липник'!I18+'с. Мортагоново'!I18+'с. Недоклан'!I18+'с. Осенец'!I18+'с. Островче'!I18+'с. Побит камък'!I18+'с. Просторно'!I18+'с. Пороище'!I18+'с. Радинград'!I18+'с. Раковски'!I18+'с. Стражец'!I18+'с. Топчии'!I18+'с. Ушинци'!I18+'с. Черковна'!I18+'с. Ясеновец'!I18+'гр. Разград'!I18</f>
        <v>0</v>
      </c>
      <c r="J18" s="22">
        <f>'с. Балкански'!J18+'с. Благоево'!J18+'с. Гецово'!J18+'с. Дряновец'!J18+'с. Дянково'!J18+'с. Киченица'!J18+'с. Липник'!J18+'с. Мортагоново'!J18+'с. Недоклан'!J18+'с. Осенец'!J18+'с. Островче'!J18+'с. Побит камък'!J18+'с. Просторно'!J18+'с. Пороище'!J18+'с. Радинград'!J18+'с. Раковски'!J18+'с. Стражец'!J18+'с. Топчии'!J18+'с. Ушинци'!J18+'с. Черковна'!J18+'с. Ясеновец'!J18+'гр. Разград'!J18</f>
        <v>0</v>
      </c>
      <c r="K18" s="22">
        <f>'с. Балкански'!K18+'с. Благоево'!K18+'с. Гецово'!K18+'с. Дряновец'!K18+'с. Дянково'!K18+'с. Киченица'!K18+'с. Липник'!K18+'с. Мортагоново'!K18+'с. Недоклан'!K18+'с. Осенец'!K18+'с. Островче'!K18+'с. Побит камък'!K18+'с. Просторно'!K18+'с. Пороище'!K18+'с. Радинград'!K18+'с. Раковски'!K18+'с. Стражец'!K18+'с. Топчии'!K18+'с. Ушинци'!K18+'с. Черковна'!K18+'с. Ясеновец'!K18+'гр. Разград'!K18</f>
        <v>0</v>
      </c>
      <c r="L18" s="22">
        <f>'с. Балкански'!L18+'с. Благоево'!L18+'с. Гецово'!L18+'с. Дряновец'!L18+'с. Дянково'!L18+'с. Киченица'!L18+'с. Липник'!L18+'с. Мортагоново'!L18+'с. Недоклан'!L18+'с. Осенец'!L18+'с. Островче'!L18+'с. Побит камък'!L18+'с. Просторно'!L18+'с. Пороище'!L18+'с. Радинград'!L18+'с. Раковски'!L18+'с. Стражец'!L18+'с. Топчии'!L18+'с. Ушинци'!L18+'с. Черковна'!L18+'с. Ясеновец'!L18+'гр. Разград'!L18</f>
        <v>0</v>
      </c>
      <c r="M18" s="22">
        <f>'с. Балкански'!M18+'с. Благоево'!M18+'с. Гецово'!M18+'с. Дряновец'!M18+'с. Дянково'!M18+'с. Киченица'!M18+'с. Липник'!M18+'с. Мортагоново'!M18+'с. Недоклан'!M18+'с. Осенец'!M18+'с. Островче'!M18+'с. Побит камък'!M18+'с. Просторно'!M18+'с. Пороище'!M18+'с. Радинград'!M18+'с. Раковски'!M18+'с. Стражец'!M18+'с. Топчии'!M18+'с. Ушинци'!M18+'с. Черковна'!M18+'с. Ясеновец'!M18+'гр. Разград'!M18</f>
        <v>0</v>
      </c>
      <c r="N18" s="22">
        <f t="shared" si="7"/>
        <v>412680.34</v>
      </c>
      <c r="O18" s="23">
        <f>'с. Балкански'!O18+'с. Благоево'!O18+'с. Гецово'!O18+'с. Дряновец'!O18+'с. Дянково'!O18+'с. Киченица'!O18+'с. Липник'!O18+'с. Мортагоново'!O18+'с. Недоклан'!O18+'с. Осенец'!O18+'с. Островче'!O18+'с. Побит камък'!O18+'с. Побит камък'!O18+'с. Просторно'!O18+'с. Пороище'!O18+'с. Радинград'!O18+'с. Раковски'!O18+'с. Стражец'!O18+'с. Топчии'!O18+'с. Ушинци'!O18+'с. Черковна'!O18+'с. Ясеновец'!O18+'гр. Разград'!O18</f>
        <v>0</v>
      </c>
      <c r="P18" s="24">
        <f>'с. Балкански'!P18+'с. Благоево'!P18+'с. Гецово'!P18+'с. Дряновец'!P18+'с. Дянково'!P18+'с. Киченица'!P18+'с. Липник'!P18+'с. Мортагоново'!P18+'с. Недоклан'!P18+'с. Осенец'!P18+'с. Островче'!P18+'с. Побит камък'!P18+'с. Побит камък'!P18+'с. Просторно'!P18+'с. Пороище'!P18+'с. Радинград'!P18+'с. Раковски'!P18+'с. Стражец'!P18+'с. Топчии'!P18+'с. Ушинци'!P18+'с. Черковна'!P18+'с. Ясеновец'!P18+'гр. Разград'!P18</f>
        <v>0</v>
      </c>
      <c r="Q18" s="22">
        <f>'с. Балкански'!Q18+'с. Благоево'!Q18+'с. Гецово'!Q18+'с. Дряновец'!Q18+'с. Дянково'!Q18+'с. Киченица'!Q18+'с. Липник'!Q18+'с. Мортагоново'!Q18+'с. Недоклан'!Q18+'с. Осенец'!Q18+'с. Островче'!Q18+'с. Побит камък'!Q18+'с. Побит камък'!Q18+'с. Просторно'!Q18+'с. Пороище'!Q18+'с. Радинград'!Q18+'с. Раковски'!Q18+'с. Стражец'!Q18+'с. Топчии'!Q18+'с. Ушинци'!Q18+'с. Черковна'!Q18+'с. Ясеновец'!Q18+'гр. Разград'!Q18</f>
        <v>0</v>
      </c>
      <c r="R18" s="25">
        <f t="shared" si="8"/>
        <v>91958.81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'с. Балкански'!C19+'с. Благоево'!C19+'с. Гецово'!C19+'с. Дряновец'!C19+'с. Дянково'!C19+'с. Киченица'!C19+'с. Липник'!C19+'с. Мортагоново'!C19+'с. Недоклан'!C19+'с. Осенец'!C19+'с. Островче'!C19+'с. Побит камък'!C19+'с. Просторно'!C19+'с. Пороище'!C19+'с. Радинград'!C19+'с. Раковски'!C19+'с. Стражец'!C19+'с. Топчии'!C19+'с. Ушинци'!C19+'с. Черковна'!C19+'с. Ясеновец'!C19+'гр. Разград'!C19</f>
        <v>3706.8</v>
      </c>
      <c r="D19" s="22">
        <f>'с. Балкански'!D19+'с. Благоево'!D19+'с. Гецово'!D19+'с. Дряновец'!D19+'с. Дянково'!D19+'с. Киченица'!D19+'с. Липник'!D19+'с. Мортагоново'!D19+'с. Недоклан'!D19+'с. Осенец'!D19+'с. Островче'!D19+'с. Побит камък'!D19+'с. Просторно'!D19+'с. Пороище'!D19+'с. Радинград'!D19+'с. Раковски'!D19+'с. Стражец'!D19+'с. Топчии'!D19+'с. Ушинци'!D19+'с. Черковна'!D19+'с. Ясеновец'!D19+'гр. Разград'!D19</f>
        <v>0</v>
      </c>
      <c r="E19" s="22">
        <f>'с. Балкански'!E19+'с. Благоево'!E19+'с. Гецово'!E19+'с. Дряновец'!E19+'с. Дянково'!E19+'с. Киченица'!E19+'с. Липник'!E19+'с. Мортагоново'!E19+'с. Недоклан'!E19+'с. Осенец'!E19+'с. Островче'!E19+'с. Побит камък'!E19+'с. Просторно'!E19+'с. Пороище'!E19+'с. Радинград'!E19+'с. Раковски'!E19+'с. Стражец'!E19+'с. Топчии'!E19+'с. Ушинци'!E19+'с. Черковна'!E19+'с. Ясеновец'!E19+'гр. Разград'!E19</f>
        <v>0</v>
      </c>
      <c r="F19" s="22">
        <f>'с. Балкански'!F19+'с. Благоево'!F19+'с. Гецово'!F19+'с. Дряновец'!F19+'с. Дянково'!F19+'с. Киченица'!F19+'с. Липник'!F19+'с. Мортагоново'!F19+'с. Недоклан'!F19+'с. Осенец'!F19+'с. Островче'!F19+'с. Побит камък'!F19+'с. Просторно'!F19+'с. Пороище'!F19+'с. Радинград'!F19+'с. Раковски'!F19+'с. Стражец'!F19+'с. Топчии'!F19+'с. Ушинци'!F19+'с. Черковна'!F19+'с. Ясеновец'!F19+'гр. Разград'!F19</f>
        <v>0</v>
      </c>
      <c r="G19" s="22">
        <f>'с. Балкански'!G19+'с. Благоево'!G19+'с. Гецово'!G19+'с. Дряновец'!G19+'с. Дянково'!G19+'с. Киченица'!G19+'с. Липник'!G19+'с. Мортагоново'!G19+'с. Недоклан'!G19+'с. Осенец'!G19+'с. Островче'!G19+'с. Побит камък'!G19+'с. Просторно'!G19+'с. Пороище'!G19+'с. Радинград'!G19+'с. Раковски'!G19+'с. Стражец'!G19+'с. Топчии'!G19+'с. Ушинци'!G19+'с. Черковна'!G19+'с. Ясеновец'!G19+'гр. Разград'!G19</f>
        <v>0</v>
      </c>
      <c r="H19" s="22">
        <f>'с. Балкански'!H19+'с. Благоево'!H19+'с. Гецово'!H19+'с. Дряновец'!H19+'с. Дянково'!H19+'с. Киченица'!H19+'с. Липник'!H19+'с. Мортагоново'!H19+'с. Недоклан'!H19+'с. Осенец'!H19+'с. Островче'!H19+'с. Побит камък'!H19+'с. Просторно'!H19+'с. Пороище'!H19+'с. Радинград'!H19+'с. Раковски'!H19+'с. Стражец'!H19+'с. Топчии'!H19+'с. Ушинци'!H19+'с. Черковна'!H19+'с. Ясеновец'!H19+'гр. Разград'!H19</f>
        <v>0</v>
      </c>
      <c r="I19" s="22">
        <f>'с. Балкански'!I19+'с. Благоево'!I19+'с. Гецово'!I19+'с. Дряновец'!I19+'с. Дянково'!I19+'с. Киченица'!I19+'с. Липник'!I19+'с. Мортагоново'!I19+'с. Недоклан'!I19+'с. Осенец'!I19+'с. Островче'!I19+'с. Побит камък'!I19+'с. Просторно'!I19+'с. Пороище'!I19+'с. Радинград'!I19+'с. Раковски'!I19+'с. Стражец'!I19+'с. Топчии'!I19+'с. Ушинци'!I19+'с. Черковна'!I19+'с. Ясеновец'!I19+'гр. Разград'!I19</f>
        <v>0</v>
      </c>
      <c r="J19" s="22">
        <f>'с. Балкански'!J19+'с. Благоево'!J19+'с. Гецово'!J19+'с. Дряновец'!J19+'с. Дянково'!J19+'с. Киченица'!J19+'с. Липник'!J19+'с. Мортагоново'!J19+'с. Недоклан'!J19+'с. Осенец'!J19+'с. Островче'!J19+'с. Побит камък'!J19+'с. Просторно'!J19+'с. Пороище'!J19+'с. Радинград'!J19+'с. Раковски'!J19+'с. Стражец'!J19+'с. Топчии'!J19+'с. Ушинци'!J19+'с. Черковна'!J19+'с. Ясеновец'!J19+'гр. Разград'!J19</f>
        <v>0</v>
      </c>
      <c r="K19" s="22">
        <f>'с. Балкански'!K19+'с. Благоево'!K19+'с. Гецово'!K19+'с. Дряновец'!K19+'с. Дянково'!K19+'с. Киченица'!K19+'с. Липник'!K19+'с. Мортагоново'!K19+'с. Недоклан'!K19+'с. Осенец'!K19+'с. Островче'!K19+'с. Побит камък'!K19+'с. Просторно'!K19+'с. Пороище'!K19+'с. Радинград'!K19+'с. Раковски'!K19+'с. Стражец'!K19+'с. Топчии'!K19+'с. Ушинци'!K19+'с. Черковна'!K19+'с. Ясеновец'!K19+'гр. Разград'!K19</f>
        <v>0</v>
      </c>
      <c r="L19" s="22">
        <f>'с. Балкански'!L19+'с. Благоево'!L19+'с. Гецово'!L19+'с. Дряновец'!L19+'с. Дянково'!L19+'с. Киченица'!L19+'с. Липник'!L19+'с. Мортагоново'!L19+'с. Недоклан'!L19+'с. Осенец'!L19+'с. Островче'!L19+'с. Побит камък'!L19+'с. Просторно'!L19+'с. Пороище'!L19+'с. Радинград'!L19+'с. Раковски'!L19+'с. Стражец'!L19+'с. Топчии'!L19+'с. Ушинци'!L19+'с. Черковна'!L19+'с. Ясеновец'!L19+'гр. Разград'!L19</f>
        <v>0</v>
      </c>
      <c r="M19" s="22">
        <f>'с. Балкански'!M19+'с. Благоево'!M19+'с. Гецово'!M19+'с. Дряновец'!M19+'с. Дянково'!M19+'с. Киченица'!M19+'с. Липник'!M19+'с. Мортагоново'!M19+'с. Недоклан'!M19+'с. Осенец'!M19+'с. Островче'!M19+'с. Побит камък'!M19+'с. Просторно'!M19+'с. Пороище'!M19+'с. Радинград'!M19+'с. Раковски'!M19+'с. Стражец'!M19+'с. Топчии'!M19+'с. Ушинци'!M19+'с. Черковна'!M19+'с. Ясеновец'!M19+'гр. Разград'!M19</f>
        <v>0</v>
      </c>
      <c r="N19" s="22">
        <f t="shared" si="7"/>
        <v>0</v>
      </c>
      <c r="O19" s="23">
        <f>'с. Балкански'!O19+'с. Благоево'!O19+'с. Гецово'!O19+'с. Дряновец'!O19+'с. Дянково'!O19+'с. Киченица'!O19+'с. Липник'!O19+'с. Мортагоново'!O19+'с. Недоклан'!O19+'с. Осенец'!O19+'с. Островче'!O19+'с. Побит камък'!O19+'с. Побит камък'!O19+'с. Просторно'!O19+'с. Пороище'!O19+'с. Радинград'!O19+'с. Раковски'!O19+'с. Стражец'!O19+'с. Топчии'!O19+'с. Ушинци'!O19+'с. Черковна'!O19+'с. Ясеновец'!O19+'гр. Разград'!O19</f>
        <v>0</v>
      </c>
      <c r="P19" s="24">
        <f>'с. Балкански'!P19+'с. Благоево'!P19+'с. Гецово'!P19+'с. Дряновец'!P19+'с. Дянково'!P19+'с. Киченица'!P19+'с. Липник'!P19+'с. Мортагоново'!P19+'с. Недоклан'!P19+'с. Осенец'!P19+'с. Островче'!P19+'с. Побит камък'!P19+'с. Побит камък'!P19+'с. Просторно'!P19+'с. Пороище'!P19+'с. Радинград'!P19+'с. Раковски'!P19+'с. Стражец'!P19+'с. Топчии'!P19+'с. Ушинци'!P19+'с. Черковна'!P19+'с. Ясеновец'!P19+'гр. Разград'!P19</f>
        <v>0</v>
      </c>
      <c r="Q19" s="22">
        <f>'с. Балкански'!Q19+'с. Благоево'!Q19+'с. Гецово'!Q19+'с. Дряновец'!Q19+'с. Дянково'!Q19+'с. Киченица'!Q19+'с. Липник'!Q19+'с. Мортагоново'!Q19+'с. Недоклан'!Q19+'с. Осенец'!Q19+'с. Островче'!Q19+'с. Побит камък'!Q19+'с. Побит камък'!Q19+'с. Просторно'!Q19+'с. Пороище'!Q19+'с. Радинград'!Q19+'с. Раковски'!Q19+'с. Стражец'!Q19+'с. Топчии'!Q19+'с. Ушинци'!Q19+'с. Черковна'!Q19+'с. Ясеновец'!Q19+'гр. Разград'!Q19</f>
        <v>0</v>
      </c>
      <c r="R19" s="25">
        <f t="shared" si="8"/>
        <v>3706.8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f>'с. Балкански'!C20+'с. Благоево'!C20+'с. Гецово'!C20+'с. Дряновец'!C20+'с. Дянково'!C20+'с. Киченица'!C20+'с. Липник'!C20+'с. Мортагоново'!C20+'с. Недоклан'!C20+'с. Осенец'!C20+'с. Островче'!C20+'с. Побит камък'!C20+'с. Просторно'!C20+'с. Пороище'!C20+'с. Радинград'!C20+'с. Раковски'!C20+'с. Стражец'!C20+'с. Топчии'!C20+'с. Ушинци'!C20+'с. Черковна'!C20+'с. Ясеновец'!C20+'гр. Разград'!C20</f>
        <v>0</v>
      </c>
      <c r="D20" s="22">
        <f>'с. Балкански'!D20+'с. Благоево'!D20+'с. Гецово'!D20+'с. Дряновец'!D20+'с. Дянково'!D20+'с. Киченица'!D20+'с. Липник'!D20+'с. Мортагоново'!D20+'с. Недоклан'!D20+'с. Осенец'!D20+'с. Островче'!D20+'с. Побит камък'!D20+'с. Просторно'!D20+'с. Пороище'!D20+'с. Радинград'!D20+'с. Раковски'!D20+'с. Стражец'!D20+'с. Топчии'!D20+'с. Ушинци'!D20+'с. Черковна'!D20+'с. Ясеновец'!D20+'гр. Разград'!D20</f>
        <v>0</v>
      </c>
      <c r="E20" s="22">
        <f>'с. Балкански'!E20+'с. Благоево'!E20+'с. Гецово'!E20+'с. Дряновец'!E20+'с. Дянково'!E20+'с. Киченица'!E20+'с. Липник'!E20+'с. Мортагоново'!E20+'с. Недоклан'!E20+'с. Осенец'!E20+'с. Островче'!E20+'с. Побит камък'!E20+'с. Просторно'!E20+'с. Пороище'!E20+'с. Радинград'!E20+'с. Раковски'!E20+'с. Стражец'!E20+'с. Топчии'!E20+'с. Ушинци'!E20+'с. Черковна'!E20+'с. Ясеновец'!E20+'гр. Разград'!E20</f>
        <v>0</v>
      </c>
      <c r="F20" s="22">
        <f>'с. Балкански'!F20+'с. Благоево'!F20+'с. Гецово'!F20+'с. Дряновец'!F20+'с. Дянково'!F20+'с. Киченица'!F20+'с. Липник'!F20+'с. Мортагоново'!F20+'с. Недоклан'!F20+'с. Осенец'!F20+'с. Островче'!F20+'с. Побит камък'!F20+'с. Просторно'!F20+'с. Пороище'!F20+'с. Радинград'!F20+'с. Раковски'!F20+'с. Стражец'!F20+'с. Топчии'!F20+'с. Ушинци'!F20+'с. Черковна'!F20+'с. Ясеновец'!F20+'гр. Разград'!F20</f>
        <v>0</v>
      </c>
      <c r="G20" s="22">
        <f>'с. Балкански'!G20+'с. Благоево'!G20+'с. Гецово'!G20+'с. Дряновец'!G20+'с. Дянково'!G20+'с. Киченица'!G20+'с. Липник'!G20+'с. Мортагоново'!G20+'с. Недоклан'!G20+'с. Осенец'!G20+'с. Островче'!G20+'с. Побит камък'!G20+'с. Просторно'!G20+'с. Пороище'!G20+'с. Радинград'!G20+'с. Раковски'!G20+'с. Стражец'!G20+'с. Топчии'!G20+'с. Ушинци'!G20+'с. Черковна'!G20+'с. Ясеновец'!G20+'гр. Разград'!G20</f>
        <v>0</v>
      </c>
      <c r="H20" s="22">
        <f>'с. Балкански'!H20+'с. Благоево'!H20+'с. Гецово'!H20+'с. Дряновец'!H20+'с. Дянково'!H20+'с. Киченица'!H20+'с. Липник'!H20+'с. Мортагоново'!H20+'с. Недоклан'!H20+'с. Осенец'!H20+'с. Островче'!H20+'с. Побит камък'!H20+'с. Просторно'!H20+'с. Пороище'!H20+'с. Радинград'!H20+'с. Раковски'!H20+'с. Стражец'!H20+'с. Топчии'!H20+'с. Ушинци'!H20+'с. Черковна'!H20+'с. Ясеновец'!H20+'гр. Разград'!H20</f>
        <v>0</v>
      </c>
      <c r="I20" s="22">
        <f>'с. Балкански'!I20+'с. Благоево'!I20+'с. Гецово'!I20+'с. Дряновец'!I20+'с. Дянково'!I20+'с. Киченица'!I20+'с. Липник'!I20+'с. Мортагоново'!I20+'с. Недоклан'!I20+'с. Осенец'!I20+'с. Островче'!I20+'с. Побит камък'!I20+'с. Просторно'!I20+'с. Пороище'!I20+'с. Радинград'!I20+'с. Раковски'!I20+'с. Стражец'!I20+'с. Топчии'!I20+'с. Ушинци'!I20+'с. Черковна'!I20+'с. Ясеновец'!I20+'гр. Разград'!I20</f>
        <v>0</v>
      </c>
      <c r="J20" s="22">
        <f>'с. Балкански'!J20+'с. Благоево'!J20+'с. Гецово'!J20+'с. Дряновец'!J20+'с. Дянково'!J20+'с. Киченица'!J20+'с. Липник'!J20+'с. Мортагоново'!J20+'с. Недоклан'!J20+'с. Осенец'!J20+'с. Островче'!J20+'с. Побит камък'!J20+'с. Просторно'!J20+'с. Пороище'!J20+'с. Радинград'!J20+'с. Раковски'!J20+'с. Стражец'!J20+'с. Топчии'!J20+'с. Ушинци'!J20+'с. Черковна'!J20+'с. Ясеновец'!J20+'гр. Разград'!J20</f>
        <v>0</v>
      </c>
      <c r="K20" s="22">
        <f>'с. Балкански'!K20+'с. Благоево'!K20+'с. Гецово'!K20+'с. Дряновец'!K20+'с. Дянково'!K20+'с. Киченица'!K20+'с. Липник'!K20+'с. Мортагоново'!K20+'с. Недоклан'!K20+'с. Осенец'!K20+'с. Островче'!K20+'с. Побит камък'!K20+'с. Просторно'!K20+'с. Пороище'!K20+'с. Радинград'!K20+'с. Раковски'!K20+'с. Стражец'!K20+'с. Топчии'!K20+'с. Ушинци'!K20+'с. Черковна'!K20+'с. Ясеновец'!K20+'гр. Разград'!K20</f>
        <v>0</v>
      </c>
      <c r="L20" s="22">
        <f>'с. Балкански'!L20+'с. Благоево'!L20+'с. Гецово'!L20+'с. Дряновец'!L20+'с. Дянково'!L20+'с. Киченица'!L20+'с. Липник'!L20+'с. Мортагоново'!L20+'с. Недоклан'!L20+'с. Осенец'!L20+'с. Островче'!L20+'с. Побит камък'!L20+'с. Просторно'!L20+'с. Пороище'!L20+'с. Радинград'!L20+'с. Раковски'!L20+'с. Стражец'!L20+'с. Топчии'!L20+'с. Ушинци'!L20+'с. Черковна'!L20+'с. Ясеновец'!L20+'гр. Разград'!L20</f>
        <v>0</v>
      </c>
      <c r="M20" s="22">
        <f>'с. Балкански'!M20+'с. Благоево'!M20+'с. Гецово'!M20+'с. Дряновец'!M20+'с. Дянково'!M20+'с. Киченица'!M20+'с. Липник'!M20+'с. Мортагоново'!M20+'с. Недоклан'!M20+'с. Осенец'!M20+'с. Островче'!M20+'с. Побит камък'!M20+'с. Просторно'!M20+'с. Пороище'!M20+'с. Радинград'!M20+'с. Раковски'!M20+'с. Стражец'!M20+'с. Топчии'!M20+'с. Ушинци'!M20+'с. Черковна'!M20+'с. Ясеновец'!M20+'гр. Разград'!M20</f>
        <v>0</v>
      </c>
      <c r="N20" s="22">
        <f t="shared" si="7"/>
        <v>0</v>
      </c>
      <c r="O20" s="23">
        <f>'с. Балкански'!O20+'с. Благоево'!O20+'с. Гецово'!O20+'с. Дряновец'!O20+'с. Дянково'!O20+'с. Киченица'!O20+'с. Липник'!O20+'с. Мортагоново'!O20+'с. Недоклан'!O20+'с. Осенец'!O20+'с. Островче'!O20+'с. Побит камък'!O20+'с. Побит камък'!O20+'с. Просторно'!O20+'с. Пороище'!O20+'с. Радинград'!O20+'с. Раковски'!O20+'с. Стражец'!O20+'с. Топчии'!O20+'с. Ушинци'!O20+'с. Черковна'!O20+'с. Ясеновец'!O20+'гр. Разград'!O20</f>
        <v>0</v>
      </c>
      <c r="P20" s="24">
        <f>'с. Балкански'!P20+'с. Благоево'!P20+'с. Гецово'!P20+'с. Дряновец'!P20+'с. Дянково'!P20+'с. Киченица'!P20+'с. Липник'!P20+'с. Мортагоново'!P20+'с. Недоклан'!P20+'с. Осенец'!P20+'с. Островче'!P20+'с. Побит камък'!P20+'с. Побит камък'!P20+'с. Просторно'!P20+'с. Пороище'!P20+'с. Радинград'!P20+'с. Раковски'!P20+'с. Стражец'!P20+'с. Топчии'!P20+'с. Ушинци'!P20+'с. Черковна'!P20+'с. Ясеновец'!P20+'гр. Разград'!P20</f>
        <v>0</v>
      </c>
      <c r="Q20" s="22">
        <f>'с. Балкански'!Q20+'с. Благоево'!Q20+'с. Гецово'!Q20+'с. Дряновец'!Q20+'с. Дянково'!Q20+'с. Киченица'!Q20+'с. Липник'!Q20+'с. Мортагоново'!Q20+'с. Недоклан'!Q20+'с. Осенец'!Q20+'с. Островче'!Q20+'с. Побит камък'!Q20+'с. Побит камък'!Q20+'с. Просторно'!Q20+'с. Пороище'!Q20+'с. Радинград'!Q20+'с. Раковски'!Q20+'с. Стражец'!Q20+'с. Топчии'!Q20+'с. Ушинци'!Q20+'с. Черковна'!Q20+'с. Ясеновец'!Q20+'гр. Разград'!Q20</f>
        <v>0</v>
      </c>
      <c r="R20" s="25">
        <f t="shared" si="8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f>'с. Балкански'!C21+'с. Благоево'!C21+'с. Гецово'!C21+'с. Дряновец'!C21+'с. Дянково'!C21+'с. Киченица'!C21+'с. Липник'!C21+'с. Мортагоново'!C21+'с. Недоклан'!C21+'с. Осенец'!C21+'с. Островче'!C21+'с. Побит камък'!C21+'с. Просторно'!C21+'с. Пороище'!C21+'с. Радинград'!C21+'с. Раковски'!C21+'с. Стражец'!C21+'с. Топчии'!C21+'с. Ушинци'!C21+'с. Черковна'!C21+'с. Ясеновец'!C21+'гр. Разград'!C21</f>
        <v>0</v>
      </c>
      <c r="D21" s="22">
        <f>'с. Балкански'!D21+'с. Благоево'!D21+'с. Гецово'!D21+'с. Дряновец'!D21+'с. Дянково'!D21+'с. Киченица'!D21+'с. Липник'!D21+'с. Мортагоново'!D21+'с. Недоклан'!D21+'с. Осенец'!D21+'с. Островче'!D21+'с. Побит камък'!D21+'с. Просторно'!D21+'с. Пороище'!D21+'с. Радинград'!D21+'с. Раковски'!D21+'с. Стражец'!D21+'с. Топчии'!D21+'с. Ушинци'!D21+'с. Черковна'!D21+'с. Ясеновец'!D21+'гр. Разград'!D21</f>
        <v>0</v>
      </c>
      <c r="E21" s="22">
        <f>'с. Балкански'!E21+'с. Благоево'!E21+'с. Гецово'!E21+'с. Дряновец'!E21+'с. Дянково'!E21+'с. Киченица'!E21+'с. Липник'!E21+'с. Мортагоново'!E21+'с. Недоклан'!E21+'с. Осенец'!E21+'с. Островче'!E21+'с. Побит камък'!E21+'с. Просторно'!E21+'с. Пороище'!E21+'с. Радинград'!E21+'с. Раковски'!E21+'с. Стражец'!E21+'с. Топчии'!E21+'с. Ушинци'!E21+'с. Черковна'!E21+'с. Ясеновец'!E21+'гр. Разград'!E21</f>
        <v>0</v>
      </c>
      <c r="F21" s="22">
        <f>'с. Балкански'!F21+'с. Благоево'!F21+'с. Гецово'!F21+'с. Дряновец'!F21+'с. Дянково'!F21+'с. Киченица'!F21+'с. Липник'!F21+'с. Мортагоново'!F21+'с. Недоклан'!F21+'с. Осенец'!F21+'с. Островче'!F21+'с. Побит камък'!F21+'с. Просторно'!F21+'с. Пороище'!F21+'с. Радинград'!F21+'с. Раковски'!F21+'с. Стражец'!F21+'с. Топчии'!F21+'с. Ушинци'!F21+'с. Черковна'!F21+'с. Ясеновец'!F21+'гр. Разград'!F21</f>
        <v>0</v>
      </c>
      <c r="G21" s="22">
        <f>'с. Балкански'!G21+'с. Благоево'!G21+'с. Гецово'!G21+'с. Дряновец'!G21+'с. Дянково'!G21+'с. Киченица'!G21+'с. Липник'!G21+'с. Мортагоново'!G21+'с. Недоклан'!G21+'с. Осенец'!G21+'с. Островче'!G21+'с. Побит камък'!G21+'с. Просторно'!G21+'с. Пороище'!G21+'с. Радинград'!G21+'с. Раковски'!G21+'с. Стражец'!G21+'с. Топчии'!G21+'с. Ушинци'!G21+'с. Черковна'!G21+'с. Ясеновец'!G21+'гр. Разград'!G21</f>
        <v>0</v>
      </c>
      <c r="H21" s="22">
        <f>'с. Балкански'!H21+'с. Благоево'!H21+'с. Гецово'!H21+'с. Дряновец'!H21+'с. Дянково'!H21+'с. Киченица'!H21+'с. Липник'!H21+'с. Мортагоново'!H21+'с. Недоклан'!H21+'с. Осенец'!H21+'с. Островче'!H21+'с. Побит камък'!H21+'с. Просторно'!H21+'с. Пороище'!H21+'с. Радинград'!H21+'с. Раковски'!H21+'с. Стражец'!H21+'с. Топчии'!H21+'с. Ушинци'!H21+'с. Черковна'!H21+'с. Ясеновец'!H21+'гр. Разград'!H21</f>
        <v>0</v>
      </c>
      <c r="I21" s="22">
        <f>'с. Балкански'!I21+'с. Благоево'!I21+'с. Гецово'!I21+'с. Дряновец'!I21+'с. Дянково'!I21+'с. Киченица'!I21+'с. Липник'!I21+'с. Мортагоново'!I21+'с. Недоклан'!I21+'с. Осенец'!I21+'с. Островче'!I21+'с. Побит камък'!I21+'с. Просторно'!I21+'с. Пороище'!I21+'с. Радинград'!I21+'с. Раковски'!I21+'с. Стражец'!I21+'с. Топчии'!I21+'с. Ушинци'!I21+'с. Черковна'!I21+'с. Ясеновец'!I21+'гр. Разград'!I21</f>
        <v>0</v>
      </c>
      <c r="J21" s="22">
        <f>'с. Балкански'!J21+'с. Благоево'!J21+'с. Гецово'!J21+'с. Дряновец'!J21+'с. Дянково'!J21+'с. Киченица'!J21+'с. Липник'!J21+'с. Мортагоново'!J21+'с. Недоклан'!J21+'с. Осенец'!J21+'с. Островче'!J21+'с. Побит камък'!J21+'с. Просторно'!J21+'с. Пороище'!J21+'с. Радинград'!J21+'с. Раковски'!J21+'с. Стражец'!J21+'с. Топчии'!J21+'с. Ушинци'!J21+'с. Черковна'!J21+'с. Ясеновец'!J21+'гр. Разград'!J21</f>
        <v>0</v>
      </c>
      <c r="K21" s="22">
        <f>'с. Балкански'!K21+'с. Благоево'!K21+'с. Гецово'!K21+'с. Дряновец'!K21+'с. Дянково'!K21+'с. Киченица'!K21+'с. Липник'!K21+'с. Мортагоново'!K21+'с. Недоклан'!K21+'с. Осенец'!K21+'с. Островче'!K21+'с. Побит камък'!K21+'с. Просторно'!K21+'с. Пороище'!K21+'с. Радинград'!K21+'с. Раковски'!K21+'с. Стражец'!K21+'с. Топчии'!K21+'с. Ушинци'!K21+'с. Черковна'!K21+'с. Ясеновец'!K21+'гр. Разград'!K21</f>
        <v>0</v>
      </c>
      <c r="L21" s="22">
        <f>'с. Балкански'!L21+'с. Благоево'!L21+'с. Гецово'!L21+'с. Дряновец'!L21+'с. Дянково'!L21+'с. Киченица'!L21+'с. Липник'!L21+'с. Мортагоново'!L21+'с. Недоклан'!L21+'с. Осенец'!L21+'с. Островче'!L21+'с. Побит камък'!L21+'с. Просторно'!L21+'с. Пороище'!L21+'с. Радинград'!L21+'с. Раковски'!L21+'с. Стражец'!L21+'с. Топчии'!L21+'с. Ушинци'!L21+'с. Черковна'!L21+'с. Ясеновец'!L21+'гр. Разград'!L21</f>
        <v>0</v>
      </c>
      <c r="M21" s="22">
        <f>'с. Балкански'!M21+'с. Благоево'!M21+'с. Гецово'!M21+'с. Дряновец'!M21+'с. Дянково'!M21+'с. Киченица'!M21+'с. Липник'!M21+'с. Мортагоново'!M21+'с. Недоклан'!M21+'с. Осенец'!M21+'с. Островче'!M21+'с. Побит камък'!M21+'с. Просторно'!M21+'с. Пороище'!M21+'с. Радинград'!M21+'с. Раковски'!M21+'с. Стражец'!M21+'с. Топчии'!M21+'с. Ушинци'!M21+'с. Черковна'!M21+'с. Ясеновец'!M21+'гр. Разград'!M21</f>
        <v>0</v>
      </c>
      <c r="N21" s="22">
        <f t="shared" si="7"/>
        <v>0</v>
      </c>
      <c r="O21" s="23">
        <f>'с. Балкански'!O21+'с. Благоево'!O21+'с. Гецово'!O21+'с. Дряновец'!O21+'с. Дянково'!O21+'с. Киченица'!O21+'с. Липник'!O21+'с. Мортагоново'!O21+'с. Недоклан'!O21+'с. Осенец'!O21+'с. Островче'!O21+'с. Побит камък'!O21+'с. Побит камък'!O21+'с. Просторно'!O21+'с. Пороище'!O21+'с. Радинград'!O21+'с. Раковски'!O21+'с. Стражец'!O21+'с. Топчии'!O21+'с. Ушинци'!O21+'с. Черковна'!O21+'с. Ясеновец'!O21+'гр. Разград'!O21</f>
        <v>0</v>
      </c>
      <c r="P21" s="24">
        <f>'с. Балкански'!P21+'с. Благоево'!P21+'с. Гецово'!P21+'с. Дряновец'!P21+'с. Дянково'!P21+'с. Киченица'!P21+'с. Липник'!P21+'с. Мортагоново'!P21+'с. Недоклан'!P21+'с. Осенец'!P21+'с. Островче'!P21+'с. Побит камък'!P21+'с. Побит камък'!P21+'с. Просторно'!P21+'с. Пороище'!P21+'с. Радинград'!P21+'с. Раковски'!P21+'с. Стражец'!P21+'с. Топчии'!P21+'с. Ушинци'!P21+'с. Черковна'!P21+'с. Ясеновец'!P21+'гр. Разград'!P21</f>
        <v>0</v>
      </c>
      <c r="Q21" s="22">
        <f>'с. Балкански'!Q21+'с. Благоево'!Q21+'с. Гецово'!Q21+'с. Дряновец'!Q21+'с. Дянково'!Q21+'с. Киченица'!Q21+'с. Липник'!Q21+'с. Мортагоново'!Q21+'с. Недоклан'!Q21+'с. Осенец'!Q21+'с. Островче'!Q21+'с. Побит камък'!Q21+'с. Побит камък'!Q21+'с. Просторно'!Q21+'с. Пороище'!Q21+'с. Радинград'!Q21+'с. Раковски'!Q21+'с. Стражец'!Q21+'с. Топчии'!Q21+'с. Ушинци'!Q21+'с. Черковна'!Q21+'с. Ясеновец'!Q21+'гр. Разград'!Q21</f>
        <v>0</v>
      </c>
      <c r="R21" s="25">
        <f t="shared" si="8"/>
        <v>0</v>
      </c>
      <c r="S21" s="26" t="s">
        <v>21</v>
      </c>
    </row>
    <row r="22" spans="1:19" ht="47.4" thickBot="1" x14ac:dyDescent="0.35">
      <c r="A22" s="2" t="s">
        <v>71</v>
      </c>
      <c r="B22" s="1" t="s">
        <v>26</v>
      </c>
      <c r="C22" s="22">
        <f>'с. Балкански'!C22+'с. Благоево'!C22+'с. Гецово'!C22+'с. Дряновец'!C22+'с. Дянково'!C22+'с. Киченица'!C22+'с. Липник'!C22+'с. Мортагоново'!C22+'с. Недоклан'!C22+'с. Осенец'!C22+'с. Островче'!C22+'с. Побит камък'!C22+'с. Просторно'!C22+'с. Пороище'!C22+'с. Радинград'!C22+'с. Раковски'!C22+'с. Стражец'!C22+'с. Топчии'!C22+'с. Ушинци'!C22+'с. Черковна'!C22+'с. Ясеновец'!C22+'гр. Разград'!C22</f>
        <v>482640.33</v>
      </c>
      <c r="D22" s="22">
        <f>'с. Балкански'!D22+'с. Благоево'!D22+'с. Гецово'!D22+'с. Дряновец'!D22+'с. Дянково'!D22+'с. Киченица'!D22+'с. Липник'!D22+'с. Мортагоново'!D22+'с. Недоклан'!D22+'с. Осенец'!D22+'с. Островче'!D22+'с. Побит камък'!D22+'с. Просторно'!D22+'с. Пороище'!D22+'с. Радинград'!D22+'с. Раковски'!D22+'с. Стражец'!D22+'с. Топчии'!D22+'с. Ушинци'!D22+'с. Черковна'!D22+'с. Ясеновец'!D22+'гр. Разград'!D22</f>
        <v>0</v>
      </c>
      <c r="E22" s="22">
        <f>'с. Балкански'!E22+'с. Благоево'!E22+'с. Гецово'!E22+'с. Дряновец'!E22+'с. Дянково'!E22+'с. Киченица'!E22+'с. Липник'!E22+'с. Мортагоново'!E22+'с. Недоклан'!E22+'с. Осенец'!E22+'с. Островче'!E22+'с. Побит камък'!E22+'с. Просторно'!E22+'с. Пороище'!E22+'с. Радинград'!E22+'с. Раковски'!E22+'с. Стражец'!E22+'с. Топчии'!E22+'с. Ушинци'!E22+'с. Черковна'!E22+'с. Ясеновец'!E22+'гр. Разград'!E22</f>
        <v>0</v>
      </c>
      <c r="F22" s="22">
        <f>'с. Балкански'!F22+'с. Благоево'!F22+'с. Гецово'!F22+'с. Дряновец'!F22+'с. Дянково'!F22+'с. Киченица'!F22+'с. Липник'!F22+'с. Мортагоново'!F22+'с. Недоклан'!F22+'с. Осенец'!F22+'с. Островче'!F22+'с. Побит камък'!F22+'с. Просторно'!F22+'с. Пороище'!F22+'с. Радинград'!F22+'с. Раковски'!F22+'с. Стражец'!F22+'с. Топчии'!F22+'с. Ушинци'!F22+'с. Черковна'!F22+'с. Ясеновец'!F22+'гр. Разград'!F22</f>
        <v>0</v>
      </c>
      <c r="G22" s="22">
        <f>'с. Балкански'!G22+'с. Благоево'!G22+'с. Гецово'!G22+'с. Дряновец'!G22+'с. Дянково'!G22+'с. Киченица'!G22+'с. Липник'!G22+'с. Мортагоново'!G22+'с. Недоклан'!G22+'с. Осенец'!G22+'с. Островче'!G22+'с. Побит камък'!G22+'с. Просторно'!G22+'с. Пороище'!G22+'с. Радинград'!G22+'с. Раковски'!G22+'с. Стражец'!G22+'с. Топчии'!G22+'с. Ушинци'!G22+'с. Черковна'!G22+'с. Ясеновец'!G22+'гр. Разград'!G22</f>
        <v>0</v>
      </c>
      <c r="H22" s="22">
        <f>'с. Балкански'!H22+'с. Благоево'!H22+'с. Гецово'!H22+'с. Дряновец'!H22+'с. Дянково'!H22+'с. Киченица'!H22+'с. Липник'!H22+'с. Мортагоново'!H22+'с. Недоклан'!H22+'с. Осенец'!H22+'с. Островче'!H22+'с. Побит камък'!H22+'с. Просторно'!H22+'с. Пороище'!H22+'с. Радинград'!H22+'с. Раковски'!H22+'с. Стражец'!H22+'с. Топчии'!H22+'с. Ушинци'!H22+'с. Черковна'!H22+'с. Ясеновец'!H22+'гр. Разград'!H22</f>
        <v>0</v>
      </c>
      <c r="I22" s="22">
        <f>'с. Балкански'!I22+'с. Благоево'!I22+'с. Гецово'!I22+'с. Дряновец'!I22+'с. Дянково'!I22+'с. Киченица'!I22+'с. Липник'!I22+'с. Мортагоново'!I22+'с. Недоклан'!I22+'с. Осенец'!I22+'с. Островче'!I22+'с. Побит камък'!I22+'с. Просторно'!I22+'с. Пороище'!I22+'с. Радинград'!I22+'с. Раковски'!I22+'с. Стражец'!I22+'с. Топчии'!I22+'с. Ушинци'!I22+'с. Черковна'!I22+'с. Ясеновец'!I22+'гр. Разград'!I22</f>
        <v>0</v>
      </c>
      <c r="J22" s="22">
        <f>'с. Балкански'!J22+'с. Благоево'!J22+'с. Гецово'!J22+'с. Дряновец'!J22+'с. Дянково'!J22+'с. Киченица'!J22+'с. Липник'!J22+'с. Мортагоново'!J22+'с. Недоклан'!J22+'с. Осенец'!J22+'с. Островче'!J22+'с. Побит камък'!J22+'с. Просторно'!J22+'с. Пороище'!J22+'с. Радинград'!J22+'с. Раковски'!J22+'с. Стражец'!J22+'с. Топчии'!J22+'с. Ушинци'!J22+'с. Черковна'!J22+'с. Ясеновец'!J22+'гр. Разград'!J22</f>
        <v>0</v>
      </c>
      <c r="K22" s="22">
        <f>'с. Балкански'!K22+'с. Благоево'!K22+'с. Гецово'!K22+'с. Дряновец'!K22+'с. Дянково'!K22+'с. Киченица'!K22+'с. Липник'!K22+'с. Мортагоново'!K22+'с. Недоклан'!K22+'с. Осенец'!K22+'с. Островче'!K22+'с. Побит камък'!K22+'с. Просторно'!K22+'с. Пороище'!K22+'с. Радинград'!K22+'с. Раковски'!K22+'с. Стражец'!K22+'с. Топчии'!K22+'с. Ушинци'!K22+'с. Черковна'!K22+'с. Ясеновец'!K22+'гр. Разград'!K22</f>
        <v>0</v>
      </c>
      <c r="L22" s="22">
        <f>'с. Балкански'!L22+'с. Благоево'!L22+'с. Гецово'!L22+'с. Дряновец'!L22+'с. Дянково'!L22+'с. Киченица'!L22+'с. Липник'!L22+'с. Мортагоново'!L22+'с. Недоклан'!L22+'с. Осенец'!L22+'с. Островче'!L22+'с. Побит камък'!L22+'с. Просторно'!L22+'с. Пороище'!L22+'с. Радинград'!L22+'с. Раковски'!L22+'с. Стражец'!L22+'с. Топчии'!L22+'с. Ушинци'!L22+'с. Черковна'!L22+'с. Ясеновец'!L22+'гр. Разград'!L22</f>
        <v>155944.01999999999</v>
      </c>
      <c r="M22" s="22">
        <f>'с. Балкански'!M22+'с. Благоево'!M22+'с. Гецово'!M22+'с. Дряновец'!M22+'с. Дянково'!M22+'с. Киченица'!M22+'с. Липник'!M22+'с. Мортагоново'!M22+'с. Недоклан'!M22+'с. Осенец'!M22+'с. Островче'!M22+'с. Побит камък'!M22+'с. Просторно'!M22+'с. Пороище'!M22+'с. Радинград'!M22+'с. Раковски'!M22+'с. Стражец'!M22+'с. Топчии'!M22+'с. Ушинци'!M22+'с. Черковна'!M22+'с. Ясеновец'!M22+'гр. Разград'!M22</f>
        <v>0</v>
      </c>
      <c r="N22" s="22">
        <f t="shared" si="7"/>
        <v>155944.01999999999</v>
      </c>
      <c r="O22" s="23">
        <f>'с. Балкански'!O22+'с. Благоево'!O22+'с. Гецово'!O22+'с. Дряновец'!O22+'с. Дянково'!O22+'с. Киченица'!O22+'с. Липник'!O22+'с. Мортагоново'!O22+'с. Недоклан'!O22+'с. Осенец'!O22+'с. Островче'!O22+'с. Побит камък'!O22+'с. Побит камък'!O22+'с. Просторно'!O22+'с. Пороище'!O22+'с. Радинград'!O22+'с. Раковски'!O22+'с. Стражец'!O22+'с. Топчии'!O22+'с. Ушинци'!O22+'с. Черковна'!O22+'с. Ясеновец'!O22+'гр. Разград'!O22</f>
        <v>0</v>
      </c>
      <c r="P22" s="24">
        <f>'с. Балкански'!P22+'с. Благоево'!P22+'с. Гецово'!P22+'с. Дряновец'!P22+'с. Дянково'!P22+'с. Киченица'!P22+'с. Липник'!P22+'с. Мортагоново'!P22+'с. Недоклан'!P22+'с. Осенец'!P22+'с. Островче'!P22+'с. Побит камък'!P22+'с. Побит камък'!P22+'с. Просторно'!P22+'с. Пороище'!P22+'с. Радинград'!P22+'с. Раковски'!P22+'с. Стражец'!P22+'с. Топчии'!P22+'с. Ушинци'!P22+'с. Черковна'!P22+'с. Ясеновец'!P22+'гр. Разград'!P22</f>
        <v>0</v>
      </c>
      <c r="Q22" s="22">
        <f>'с. Балкански'!Q22+'с. Благоево'!Q22+'с. Гецово'!Q22+'с. Дряновец'!Q22+'с. Дянково'!Q22+'с. Киченица'!Q22+'с. Липник'!Q22+'с. Мортагоново'!Q22+'с. Недоклан'!Q22+'с. Осенец'!Q22+'с. Островче'!Q22+'с. Побит камък'!Q22+'с. Побит камък'!Q22+'с. Просторно'!Q22+'с. Пороище'!Q22+'с. Радинград'!Q22+'с. Раковски'!Q22+'с. Стражец'!Q22+'с. Топчии'!Q22+'с. Ушинци'!Q22+'с. Черковна'!Q22+'с. Ясеновец'!Q22+'гр. Разград'!Q22</f>
        <v>0</v>
      </c>
      <c r="R22" s="25">
        <f t="shared" si="8"/>
        <v>326696.31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f>'с. Балкански'!C23+'с. Благоево'!C23+'с. Гецово'!C23+'с. Дряновец'!C23+'с. Дянково'!C23+'с. Киченица'!C23+'с. Липник'!C23+'с. Мортагоново'!C23+'с. Недоклан'!C23+'с. Осенец'!C23+'с. Островче'!C23+'с. Побит камък'!C23+'с. Просторно'!C23+'с. Пороище'!C23+'с. Радинград'!C23+'с. Раковски'!C23+'с. Стражец'!C23+'с. Топчии'!C23+'с. Ушинци'!C23+'с. Черковна'!C23+'с. Ясеновец'!C23+'гр. Разград'!C23</f>
        <v>0</v>
      </c>
      <c r="D23" s="22">
        <f>'с. Балкански'!D23+'с. Благоево'!D23+'с. Гецово'!D23+'с. Дряновец'!D23+'с. Дянково'!D23+'с. Киченица'!D23+'с. Липник'!D23+'с. Мортагоново'!D23+'с. Недоклан'!D23+'с. Осенец'!D23+'с. Островче'!D23+'с. Побит камък'!D23+'с. Просторно'!D23+'с. Пороище'!D23+'с. Радинград'!D23+'с. Раковски'!D23+'с. Стражец'!D23+'с. Топчии'!D23+'с. Ушинци'!D23+'с. Черковна'!D23+'с. Ясеновец'!D23+'гр. Разград'!D23</f>
        <v>0</v>
      </c>
      <c r="E23" s="22">
        <f>'с. Балкански'!E23+'с. Благоево'!E23+'с. Гецово'!E23+'с. Дряновец'!E23+'с. Дянково'!E23+'с. Киченица'!E23+'с. Липник'!E23+'с. Мортагоново'!E23+'с. Недоклан'!E23+'с. Осенец'!E23+'с. Островче'!E23+'с. Побит камък'!E23+'с. Просторно'!E23+'с. Пороище'!E23+'с. Радинград'!E23+'с. Раковски'!E23+'с. Стражец'!E23+'с. Топчии'!E23+'с. Ушинци'!E23+'с. Черковна'!E23+'с. Ясеновец'!E23+'гр. Разград'!E23</f>
        <v>0</v>
      </c>
      <c r="F23" s="22">
        <f>'с. Балкански'!F23+'с. Благоево'!F23+'с. Гецово'!F23+'с. Дряновец'!F23+'с. Дянково'!F23+'с. Киченица'!F23+'с. Липник'!F23+'с. Мортагоново'!F23+'с. Недоклан'!F23+'с. Осенец'!F23+'с. Островче'!F23+'с. Побит камък'!F23+'с. Просторно'!F23+'с. Пороище'!F23+'с. Радинград'!F23+'с. Раковски'!F23+'с. Стражец'!F23+'с. Топчии'!F23+'с. Ушинци'!F23+'с. Черковна'!F23+'с. Ясеновец'!F23+'гр. Разград'!F23</f>
        <v>0</v>
      </c>
      <c r="G23" s="22">
        <f>'с. Балкански'!G23+'с. Благоево'!G23+'с. Гецово'!G23+'с. Дряновец'!G23+'с. Дянково'!G23+'с. Киченица'!G23+'с. Липник'!G23+'с. Мортагоново'!G23+'с. Недоклан'!G23+'с. Осенец'!G23+'с. Островче'!G23+'с. Побит камък'!G23+'с. Просторно'!G23+'с. Пороище'!G23+'с. Радинград'!G23+'с. Раковски'!G23+'с. Стражец'!G23+'с. Топчии'!G23+'с. Ушинци'!G23+'с. Черковна'!G23+'с. Ясеновец'!G23+'гр. Разград'!G23</f>
        <v>0</v>
      </c>
      <c r="H23" s="22">
        <f>'с. Балкански'!H23+'с. Благоево'!H23+'с. Гецово'!H23+'с. Дряновец'!H23+'с. Дянково'!H23+'с. Киченица'!H23+'с. Липник'!H23+'с. Мортагоново'!H23+'с. Недоклан'!H23+'с. Осенец'!H23+'с. Островче'!H23+'с. Побит камък'!H23+'с. Просторно'!H23+'с. Пороище'!H23+'с. Радинград'!H23+'с. Раковски'!H23+'с. Стражец'!H23+'с. Топчии'!H23+'с. Ушинци'!H23+'с. Черковна'!H23+'с. Ясеновец'!H23+'гр. Разград'!H23</f>
        <v>0</v>
      </c>
      <c r="I23" s="22">
        <f>'с. Балкански'!I23+'с. Благоево'!I23+'с. Гецово'!I23+'с. Дряновец'!I23+'с. Дянково'!I23+'с. Киченица'!I23+'с. Липник'!I23+'с. Мортагоново'!I23+'с. Недоклан'!I23+'с. Осенец'!I23+'с. Островче'!I23+'с. Побит камък'!I23+'с. Просторно'!I23+'с. Пороище'!I23+'с. Радинград'!I23+'с. Раковски'!I23+'с. Стражец'!I23+'с. Топчии'!I23+'с. Ушинци'!I23+'с. Черковна'!I23+'с. Ясеновец'!I23+'гр. Разград'!I23</f>
        <v>0</v>
      </c>
      <c r="J23" s="22">
        <f>'с. Балкански'!J23+'с. Благоево'!J23+'с. Гецово'!J23+'с. Дряновец'!J23+'с. Дянково'!J23+'с. Киченица'!J23+'с. Липник'!J23+'с. Мортагоново'!J23+'с. Недоклан'!J23+'с. Осенец'!J23+'с. Островче'!J23+'с. Побит камък'!J23+'с. Просторно'!J23+'с. Пороище'!J23+'с. Радинград'!J23+'с. Раковски'!J23+'с. Стражец'!J23+'с. Топчии'!J23+'с. Ушинци'!J23+'с. Черковна'!J23+'с. Ясеновец'!J23+'гр. Разград'!J23</f>
        <v>0</v>
      </c>
      <c r="K23" s="22">
        <f>'с. Балкански'!K23+'с. Благоево'!K23+'с. Гецово'!K23+'с. Дряновец'!K23+'с. Дянково'!K23+'с. Киченица'!K23+'с. Липник'!K23+'с. Мортагоново'!K23+'с. Недоклан'!K23+'с. Осенец'!K23+'с. Островче'!K23+'с. Побит камък'!K23+'с. Просторно'!K23+'с. Пороище'!K23+'с. Радинград'!K23+'с. Раковски'!K23+'с. Стражец'!K23+'с. Топчии'!K23+'с. Ушинци'!K23+'с. Черковна'!K23+'с. Ясеновец'!K23+'гр. Разград'!K23</f>
        <v>0</v>
      </c>
      <c r="L23" s="22">
        <f>'с. Балкански'!L23+'с. Благоево'!L23+'с. Гецово'!L23+'с. Дряновец'!L23+'с. Дянково'!L23+'с. Киченица'!L23+'с. Липник'!L23+'с. Мортагоново'!L23+'с. Недоклан'!L23+'с. Осенец'!L23+'с. Островче'!L23+'с. Побит камък'!L23+'с. Просторно'!L23+'с. Пороище'!L23+'с. Радинград'!L23+'с. Раковски'!L23+'с. Стражец'!L23+'с. Топчии'!L23+'с. Ушинци'!L23+'с. Черковна'!L23+'с. Ясеновец'!L23+'гр. Разград'!L23</f>
        <v>0</v>
      </c>
      <c r="M23" s="22">
        <f>'с. Балкански'!M23+'с. Благоево'!M23+'с. Гецово'!M23+'с. Дряновец'!M23+'с. Дянково'!M23+'с. Киченица'!M23+'с. Липник'!M23+'с. Мортагоново'!M23+'с. Недоклан'!M23+'с. Осенец'!M23+'с. Островче'!M23+'с. Побит камък'!M23+'с. Просторно'!M23+'с. Пороище'!M23+'с. Радинград'!M23+'с. Раковски'!M23+'с. Стражец'!M23+'с. Топчии'!M23+'с. Ушинци'!M23+'с. Черковна'!M23+'с. Ясеновец'!M23+'гр. Разград'!M23</f>
        <v>0</v>
      </c>
      <c r="N23" s="22">
        <f t="shared" si="7"/>
        <v>0</v>
      </c>
      <c r="O23" s="23">
        <f>'с. Балкански'!O23+'с. Благоево'!O23+'с. Гецово'!O23+'с. Дряновец'!O23+'с. Дянково'!O23+'с. Киченица'!O23+'с. Липник'!O23+'с. Мортагоново'!O23+'с. Недоклан'!O23+'с. Осенец'!O23+'с. Островче'!O23+'с. Побит камък'!O23+'с. Побит камък'!O23+'с. Просторно'!O23+'с. Пороище'!O23+'с. Радинград'!O23+'с. Раковски'!O23+'с. Стражец'!O23+'с. Топчии'!O23+'с. Ушинци'!O23+'с. Черковна'!O23+'с. Ясеновец'!O23+'гр. Разград'!O23</f>
        <v>0</v>
      </c>
      <c r="P23" s="24">
        <f>'с. Балкански'!P23+'с. Благоево'!P23+'с. Гецово'!P23+'с. Дряновец'!P23+'с. Дянково'!P23+'с. Киченица'!P23+'с. Липник'!P23+'с. Мортагоново'!P23+'с. Недоклан'!P23+'с. Осенец'!P23+'с. Островче'!P23+'с. Побит камък'!P23+'с. Побит камък'!P23+'с. Просторно'!P23+'с. Пороище'!P23+'с. Радинград'!P23+'с. Раковски'!P23+'с. Стражец'!P23+'с. Топчии'!P23+'с. Ушинци'!P23+'с. Черковна'!P23+'с. Ясеновец'!P23+'гр. Разград'!P23</f>
        <v>0</v>
      </c>
      <c r="Q23" s="22">
        <f>'с. Балкански'!Q23+'с. Благоево'!Q23+'с. Гецово'!Q23+'с. Дряновец'!Q23+'с. Дянково'!Q23+'с. Киченица'!Q23+'с. Липник'!Q23+'с. Мортагоново'!Q23+'с. Недоклан'!Q23+'с. Осенец'!Q23+'с. Островче'!Q23+'с. Побит камък'!Q23+'с. Побит камък'!Q23+'с. Просторно'!Q23+'с. Пороище'!Q23+'с. Радинград'!Q23+'с. Раковски'!Q23+'с. Стражец'!Q23+'с. Топчии'!Q23+'с. Ушинци'!Q23+'с. Черковна'!Q23+'с. Ясеновец'!Q23+'гр. Разград'!Q23</f>
        <v>0</v>
      </c>
      <c r="R23" s="25">
        <f t="shared" si="8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1517338.9</v>
      </c>
      <c r="D24" s="19">
        <f t="shared" ref="D24:R24" si="9">SUM(D25:D40)</f>
        <v>0</v>
      </c>
      <c r="E24" s="19">
        <f t="shared" si="9"/>
        <v>0</v>
      </c>
      <c r="F24" s="19">
        <f t="shared" si="9"/>
        <v>0</v>
      </c>
      <c r="G24" s="19">
        <f t="shared" si="9"/>
        <v>0</v>
      </c>
      <c r="H24" s="19">
        <f t="shared" si="9"/>
        <v>729726.02</v>
      </c>
      <c r="I24" s="19">
        <f t="shared" si="9"/>
        <v>0</v>
      </c>
      <c r="J24" s="19">
        <f t="shared" si="9"/>
        <v>0</v>
      </c>
      <c r="K24" s="19">
        <f t="shared" si="9"/>
        <v>0</v>
      </c>
      <c r="L24" s="19">
        <f t="shared" si="9"/>
        <v>0</v>
      </c>
      <c r="M24" s="22">
        <f t="shared" si="9"/>
        <v>0</v>
      </c>
      <c r="N24" s="19">
        <f t="shared" si="9"/>
        <v>729726.02</v>
      </c>
      <c r="O24" s="19">
        <f t="shared" si="9"/>
        <v>0</v>
      </c>
      <c r="P24" s="19">
        <f t="shared" si="9"/>
        <v>0</v>
      </c>
      <c r="Q24" s="19">
        <f t="shared" si="9"/>
        <v>0</v>
      </c>
      <c r="R24" s="19">
        <f t="shared" si="9"/>
        <v>787612.88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f>'с. Балкански'!C25+'с. Благоево'!C25+'с. Гецово'!C25+'с. Дряновец'!C25+'с. Дянково'!C25+'с. Киченица'!C25+'с. Липник'!C25+'с. Мортагоново'!C25+'с. Недоклан'!C25+'с. Осенец'!C25+'с. Островче'!C25+'с. Побит камък'!C25+'с. Просторно'!C25+'с. Пороище'!C25+'с. Радинград'!C25+'с. Раковски'!C25+'с. Стражец'!C25+'с. Топчии'!C25+'с. Ушинци'!C25+'с. Черковна'!C25+'с. Ясеновец'!C25+'гр. Разград'!C25</f>
        <v>0</v>
      </c>
      <c r="D25" s="22">
        <f>'с. Балкански'!D25+'с. Благоево'!D25+'с. Гецово'!D25+'с. Дряновец'!D25+'с. Дянково'!D25+'с. Киченица'!D25+'с. Липник'!D25+'с. Мортагоново'!D25+'с. Недоклан'!D25+'с. Осенец'!D25+'с. Островче'!D25+'с. Побит камък'!D25+'с. Просторно'!D25+'с. Пороище'!D25+'с. Радинград'!D25+'с. Раковски'!D25+'с. Стражец'!D25+'с. Топчии'!D25+'с. Ушинци'!D25+'с. Черковна'!D25+'с. Ясеновец'!D25+'гр. Разград'!D25</f>
        <v>0</v>
      </c>
      <c r="E25" s="22">
        <f>'с. Балкански'!E25+'с. Благоево'!E25+'с. Гецово'!E25+'с. Дряновец'!E25+'с. Дянково'!E25+'с. Киченица'!E25+'с. Липник'!E25+'с. Мортагоново'!E25+'с. Недоклан'!E25+'с. Осенец'!E25+'с. Островче'!E25+'с. Побит камък'!E25+'с. Просторно'!E25+'с. Пороище'!E25+'с. Радинград'!E25+'с. Раковски'!E25+'с. Стражец'!E25+'с. Топчии'!E25+'с. Ушинци'!E25+'с. Черковна'!E25+'с. Ясеновец'!E25+'гр. Разград'!E25</f>
        <v>0</v>
      </c>
      <c r="F25" s="22">
        <f>'с. Балкански'!F25+'с. Благоево'!F25+'с. Гецово'!F25+'с. Дряновец'!F25+'с. Дянково'!F25+'с. Киченица'!F25+'с. Липник'!F25+'с. Мортагоново'!F25+'с. Недоклан'!F25+'с. Осенец'!F25+'с. Островче'!F25+'с. Побит камък'!F25+'с. Просторно'!F25+'с. Пороище'!F25+'с. Радинград'!F25+'с. Раковски'!F25+'с. Стражец'!F25+'с. Топчии'!F25+'с. Ушинци'!F25+'с. Черковна'!F25+'с. Ясеновец'!F25+'гр. Разград'!F25</f>
        <v>0</v>
      </c>
      <c r="G25" s="22">
        <f>'с. Балкански'!G25+'с. Благоево'!G25+'с. Гецово'!G25+'с. Дряновец'!G25+'с. Дянково'!G25+'с. Киченица'!G25+'с. Липник'!G25+'с. Мортагоново'!G25+'с. Недоклан'!G25+'с. Осенец'!G25+'с. Островче'!G25+'с. Побит камък'!G25+'с. Просторно'!G25+'с. Пороище'!G25+'с. Радинград'!G25+'с. Раковски'!G25+'с. Стражец'!G25+'с. Топчии'!G25+'с. Ушинци'!G25+'с. Черковна'!G25+'с. Ясеновец'!G25+'гр. Разград'!G25</f>
        <v>0</v>
      </c>
      <c r="H25" s="22">
        <f>'с. Балкански'!H25+'с. Благоево'!H25+'с. Гецово'!H25+'с. Дряновец'!H25+'с. Дянково'!H25+'с. Киченица'!H25+'с. Липник'!H25+'с. Мортагоново'!H25+'с. Недоклан'!H25+'с. Осенец'!H25+'с. Островче'!H25+'с. Побит камък'!H25+'с. Просторно'!H25+'с. Пороище'!H25+'с. Радинград'!H25+'с. Раковски'!H25+'с. Стражец'!H25+'с. Топчии'!H25+'с. Ушинци'!H25+'с. Черковна'!H25+'с. Ясеновец'!H25+'гр. Разград'!H25</f>
        <v>0</v>
      </c>
      <c r="I25" s="22">
        <f>'с. Балкански'!I25+'с. Благоево'!I25+'с. Гецово'!I25+'с. Дряновец'!I25+'с. Дянково'!I25+'с. Киченица'!I25+'с. Липник'!I25+'с. Мортагоново'!I25+'с. Недоклан'!I25+'с. Осенец'!I25+'с. Островче'!I25+'с. Побит камък'!I25+'с. Просторно'!I25+'с. Пороище'!I25+'с. Радинград'!I25+'с. Раковски'!I25+'с. Стражец'!I25+'с. Топчии'!I25+'с. Ушинци'!I25+'с. Черковна'!I25+'с. Ясеновец'!I25+'гр. Разград'!I25</f>
        <v>0</v>
      </c>
      <c r="J25" s="22">
        <f>'с. Балкански'!J25+'с. Благоево'!J25+'с. Гецово'!J25+'с. Дряновец'!J25+'с. Дянково'!J25+'с. Киченица'!J25+'с. Липник'!J25+'с. Мортагоново'!J25+'с. Недоклан'!J25+'с. Осенец'!J25+'с. Островче'!J25+'с. Побит камък'!J25+'с. Просторно'!J25+'с. Пороище'!J25+'с. Радинград'!J25+'с. Раковски'!J25+'с. Стражец'!J25+'с. Топчии'!J25+'с. Ушинци'!J25+'с. Черковна'!J25+'с. Ясеновец'!J25+'гр. Разград'!J25</f>
        <v>0</v>
      </c>
      <c r="K25" s="22">
        <f>'с. Балкански'!K25+'с. Благоево'!K25+'с. Гецово'!K25+'с. Дряновец'!K25+'с. Дянково'!K25+'с. Киченица'!K25+'с. Липник'!K25+'с. Мортагоново'!K25+'с. Недоклан'!K25+'с. Осенец'!K25+'с. Островче'!K25+'с. Побит камък'!K25+'с. Просторно'!K25+'с. Пороище'!K25+'с. Радинград'!K25+'с. Раковски'!K25+'с. Стражец'!K25+'с. Топчии'!K25+'с. Ушинци'!K25+'с. Черковна'!K25+'с. Ясеновец'!K25+'гр. Разград'!K25</f>
        <v>0</v>
      </c>
      <c r="L25" s="22">
        <f>'с. Балкански'!L25+'с. Благоево'!L25+'с. Гецово'!L25+'с. Дряновец'!L25+'с. Дянково'!L25+'с. Киченица'!L25+'с. Липник'!L25+'с. Мортагоново'!L25+'с. Недоклан'!L25+'с. Осенец'!L25+'с. Островче'!L25+'с. Побит камък'!L25+'с. Просторно'!L25+'с. Пороище'!L25+'с. Радинград'!L25+'с. Раковски'!L25+'с. Стражец'!L25+'с. Топчии'!L25+'с. Ушинци'!L25+'с. Черковна'!L25+'с. Ясеновец'!L25+'гр. Разград'!L25</f>
        <v>0</v>
      </c>
      <c r="M25" s="22">
        <f>'с. Балкански'!M25+'с. Благоево'!M25+'с. Гецово'!M25+'с. Дряновец'!M25+'с. Дянково'!M25+'с. Киченица'!M25+'с. Липник'!M25+'с. Мортагоново'!M25+'с. Недоклан'!M25+'с. Осенец'!M25+'с. Островче'!M25+'с. Побит камък'!M25+'с. Просторно'!M25+'с. Пороище'!M25+'с. Радинград'!M25+'с. Раковски'!M25+'с. Стражец'!M25+'с. Топчии'!M25+'с. Ушинци'!M25+'с. Черковна'!M25+'с. Ясеновец'!M25+'гр. Разград'!M25</f>
        <v>0</v>
      </c>
      <c r="N25" s="22">
        <f t="shared" si="7"/>
        <v>0</v>
      </c>
      <c r="O25" s="23">
        <f>'с. Балкански'!O25+'с. Благоево'!O25+'с. Гецово'!O25+'с. Дряновец'!O25+'с. Дянково'!O25+'с. Киченица'!O25+'с. Липник'!O25+'с. Мортагоново'!O25+'с. Недоклан'!O25+'с. Осенец'!O25+'с. Островче'!O25+'с. Побит камък'!O25+'с. Просторно'!O25+'с. Пороище'!O25+'с. Радинград'!O25+'с. Раковски'!O25+'с. Стражец'!O25+'с. Топчии'!O25+'с. Ушинци'!O25+'с. Черковна'!O25+'с. Ясеновец'!O25+'гр. Разград'!O25</f>
        <v>0</v>
      </c>
      <c r="P25" s="24">
        <f>'с. Балкански'!P25+'с. Благоево'!P25+'с. Гецово'!P25+'с. Дряновец'!P25+'с. Дянково'!P25+'с. Киченица'!P25+'с. Липник'!P25+'с. Мортагоново'!P25+'с. Недоклан'!P25+'с. Осенец'!P25+'с. Островче'!P25+'с. Побит камък'!P25+'с. Просторно'!P25+'с. Пороище'!P25+'с. Радинград'!P25+'с. Раковски'!P25+'с. Стражец'!P25+'с. Топчии'!P25+'с. Ушинци'!P25+'с. Черковна'!P25+'с. Ясеновец'!P25+'гр. Разград'!P25</f>
        <v>0</v>
      </c>
      <c r="Q25" s="22">
        <f>'с. Балкански'!Q25+'с. Благоево'!Q25+'с. Гецово'!Q25+'с. Дряновец'!Q25+'с. Дянково'!Q25+'с. Киченица'!Q25+'с. Липник'!Q25+'с. Мортагоново'!Q25+'с. Недоклан'!Q25+'с. Осенец'!Q25+'с. Островче'!Q25+'с. Побит камък'!Q25+'с. Просторно'!Q25+'с. Пороище'!Q25+'с. Радинград'!Q25+'с. Раковски'!Q25+'с. Стражец'!Q25+'с. Топчии'!Q25+'с. Ушинци'!Q25+'с. Черковна'!Q25+'с. Ясеновец'!Q25+'гр. Разград'!Q25</f>
        <v>0</v>
      </c>
      <c r="R25" s="25">
        <f t="shared" si="8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f>'с. Балкански'!C26+'с. Благоево'!C26+'с. Гецово'!C26+'с. Дряновец'!C26+'с. Дянково'!C26+'с. Киченица'!C26+'с. Липник'!C26+'с. Мортагоново'!C26+'с. Недоклан'!C26+'с. Осенец'!C26+'с. Островче'!C26+'с. Побит камък'!C26+'с. Просторно'!C26+'с. Пороище'!C26+'с. Радинград'!C26+'с. Раковски'!C26+'с. Стражец'!C26+'с. Топчии'!C26+'с. Ушинци'!C26+'с. Черковна'!C26+'с. Ясеновец'!C26+'гр. Разград'!C26</f>
        <v>0</v>
      </c>
      <c r="D26" s="22">
        <f>'с. Балкански'!D26+'с. Благоево'!D26+'с. Гецово'!D26+'с. Дряновец'!D26+'с. Дянково'!D26+'с. Киченица'!D26+'с. Липник'!D26+'с. Мортагоново'!D26+'с. Недоклан'!D26+'с. Осенец'!D26+'с. Островче'!D26+'с. Побит камък'!D26+'с. Просторно'!D26+'с. Пороище'!D26+'с. Радинград'!D26+'с. Раковски'!D26+'с. Стражец'!D26+'с. Топчии'!D26+'с. Ушинци'!D26+'с. Черковна'!D26+'с. Ясеновец'!D26+'гр. Разград'!D26</f>
        <v>0</v>
      </c>
      <c r="E26" s="22">
        <f>'с. Балкански'!E26+'с. Благоево'!E26+'с. Гецово'!E26+'с. Дряновец'!E26+'с. Дянково'!E26+'с. Киченица'!E26+'с. Липник'!E26+'с. Мортагоново'!E26+'с. Недоклан'!E26+'с. Осенец'!E26+'с. Островче'!E26+'с. Побит камък'!E26+'с. Просторно'!E26+'с. Пороище'!E26+'с. Радинград'!E26+'с. Раковски'!E26+'с. Стражец'!E26+'с. Топчии'!E26+'с. Ушинци'!E26+'с. Черковна'!E26+'с. Ясеновец'!E26+'гр. Разград'!E26</f>
        <v>0</v>
      </c>
      <c r="F26" s="22">
        <f>'с. Балкански'!F26+'с. Благоево'!F26+'с. Гецово'!F26+'с. Дряновец'!F26+'с. Дянково'!F26+'с. Киченица'!F26+'с. Липник'!F26+'с. Мортагоново'!F26+'с. Недоклан'!F26+'с. Осенец'!F26+'с. Островче'!F26+'с. Побит камък'!F26+'с. Просторно'!F26+'с. Пороище'!F26+'с. Радинград'!F26+'с. Раковски'!F26+'с. Стражец'!F26+'с. Топчии'!F26+'с. Ушинци'!F26+'с. Черковна'!F26+'с. Ясеновец'!F26+'гр. Разград'!F26</f>
        <v>0</v>
      </c>
      <c r="G26" s="22">
        <f>'с. Балкански'!G26+'с. Благоево'!G26+'с. Гецово'!G26+'с. Дряновец'!G26+'с. Дянково'!G26+'с. Киченица'!G26+'с. Липник'!G26+'с. Мортагоново'!G26+'с. Недоклан'!G26+'с. Осенец'!G26+'с. Островче'!G26+'с. Побит камък'!G26+'с. Просторно'!G26+'с. Пороище'!G26+'с. Радинград'!G26+'с. Раковски'!G26+'с. Стражец'!G26+'с. Топчии'!G26+'с. Ушинци'!G26+'с. Черковна'!G26+'с. Ясеновец'!G26+'гр. Разград'!G26</f>
        <v>0</v>
      </c>
      <c r="H26" s="22">
        <f>'с. Балкански'!H26+'с. Благоево'!H26+'с. Гецово'!H26+'с. Дряновец'!H26+'с. Дянково'!H26+'с. Киченица'!H26+'с. Липник'!H26+'с. Мортагоново'!H26+'с. Недоклан'!H26+'с. Осенец'!H26+'с. Островче'!H26+'с. Побит камък'!H26+'с. Просторно'!H26+'с. Пороище'!H26+'с. Радинград'!H26+'с. Раковски'!H26+'с. Стражец'!H26+'с. Топчии'!H26+'с. Ушинци'!H26+'с. Черковна'!H26+'с. Ясеновец'!H26+'гр. Разград'!H26</f>
        <v>0</v>
      </c>
      <c r="I26" s="22">
        <f>'с. Балкански'!I26+'с. Благоево'!I26+'с. Гецово'!I26+'с. Дряновец'!I26+'с. Дянково'!I26+'с. Киченица'!I26+'с. Липник'!I26+'с. Мортагоново'!I26+'с. Недоклан'!I26+'с. Осенец'!I26+'с. Островче'!I26+'с. Побит камък'!I26+'с. Просторно'!I26+'с. Пороище'!I26+'с. Радинград'!I26+'с. Раковски'!I26+'с. Стражец'!I26+'с. Топчии'!I26+'с. Ушинци'!I26+'с. Черковна'!I26+'с. Ясеновец'!I26+'гр. Разград'!I26</f>
        <v>0</v>
      </c>
      <c r="J26" s="22">
        <f>'с. Балкански'!J26+'с. Благоево'!J26+'с. Гецово'!J26+'с. Дряновец'!J26+'с. Дянково'!J26+'с. Киченица'!J26+'с. Липник'!J26+'с. Мортагоново'!J26+'с. Недоклан'!J26+'с. Осенец'!J26+'с. Островче'!J26+'с. Побит камък'!J26+'с. Просторно'!J26+'с. Пороище'!J26+'с. Радинград'!J26+'с. Раковски'!J26+'с. Стражец'!J26+'с. Топчии'!J26+'с. Ушинци'!J26+'с. Черковна'!J26+'с. Ясеновец'!J26+'гр. Разград'!J26</f>
        <v>0</v>
      </c>
      <c r="K26" s="22">
        <f>'с. Балкански'!K26+'с. Благоево'!K26+'с. Гецово'!K26+'с. Дряновец'!K26+'с. Дянково'!K26+'с. Киченица'!K26+'с. Липник'!K26+'с. Мортагоново'!K26+'с. Недоклан'!K26+'с. Осенец'!K26+'с. Островче'!K26+'с. Побит камък'!K26+'с. Просторно'!K26+'с. Пороище'!K26+'с. Радинград'!K26+'с. Раковски'!K26+'с. Стражец'!K26+'с. Топчии'!K26+'с. Ушинци'!K26+'с. Черковна'!K26+'с. Ясеновец'!K26+'гр. Разград'!K26</f>
        <v>0</v>
      </c>
      <c r="L26" s="22">
        <f>'с. Балкански'!L26+'с. Благоево'!L26+'с. Гецово'!L26+'с. Дряновец'!L26+'с. Дянково'!L26+'с. Киченица'!L26+'с. Липник'!L26+'с. Мортагоново'!L26+'с. Недоклан'!L26+'с. Осенец'!L26+'с. Островче'!L26+'с. Побит камък'!L26+'с. Просторно'!L26+'с. Пороище'!L26+'с. Радинград'!L26+'с. Раковски'!L26+'с. Стражец'!L26+'с. Топчии'!L26+'с. Ушинци'!L26+'с. Черковна'!L26+'с. Ясеновец'!L26+'гр. Разград'!L26</f>
        <v>0</v>
      </c>
      <c r="M26" s="22">
        <f>'с. Балкански'!M26+'с. Благоево'!M26+'с. Гецово'!M26+'с. Дряновец'!M26+'с. Дянково'!M26+'с. Киченица'!M26+'с. Липник'!M26+'с. Мортагоново'!M26+'с. Недоклан'!M26+'с. Осенец'!M26+'с. Островче'!M26+'с. Побит камък'!M26+'с. Просторно'!M26+'с. Пороище'!M26+'с. Радинград'!M26+'с. Раковски'!M26+'с. Стражец'!M26+'с. Топчии'!M26+'с. Ушинци'!M26+'с. Черковна'!M26+'с. Ясеновец'!M26+'гр. Разград'!M26</f>
        <v>0</v>
      </c>
      <c r="N26" s="22">
        <f t="shared" si="7"/>
        <v>0</v>
      </c>
      <c r="O26" s="23">
        <f>'с. Балкански'!O26+'с. Благоево'!O26+'с. Гецово'!O26+'с. Дряновец'!O26+'с. Дянково'!O26+'с. Киченица'!O26+'с. Липник'!O26+'с. Мортагоново'!O26+'с. Недоклан'!O26+'с. Осенец'!O26+'с. Островче'!O26+'с. Побит камък'!O26+'с. Просторно'!O26+'с. Пороище'!O26+'с. Радинград'!O26+'с. Раковски'!O26+'с. Стражец'!O26+'с. Топчии'!O26+'с. Ушинци'!O26+'с. Черковна'!O26+'с. Ясеновец'!O26+'гр. Разград'!O26</f>
        <v>0</v>
      </c>
      <c r="P26" s="24">
        <f>'с. Балкански'!P26+'с. Благоево'!P26+'с. Гецово'!P26+'с. Дряновец'!P26+'с. Дянково'!P26+'с. Киченица'!P26+'с. Липник'!P26+'с. Мортагоново'!P26+'с. Недоклан'!P26+'с. Осенец'!P26+'с. Островче'!P26+'с. Побит камък'!P26+'с. Просторно'!P26+'с. Пороище'!P26+'с. Радинград'!P26+'с. Раковски'!P26+'с. Стражец'!P26+'с. Топчии'!P26+'с. Ушинци'!P26+'с. Черковна'!P26+'с. Ясеновец'!P26+'гр. Разград'!P26</f>
        <v>0</v>
      </c>
      <c r="Q26" s="22">
        <f>'с. Балкански'!Q26+'с. Благоево'!Q26+'с. Гецово'!Q26+'с. Дряновец'!Q26+'с. Дянково'!Q26+'с. Киченица'!Q26+'с. Липник'!Q26+'с. Мортагоново'!Q26+'с. Недоклан'!Q26+'с. Осенец'!Q26+'с. Островче'!Q26+'с. Побит камък'!Q26+'с. Просторно'!Q26+'с. Пороище'!Q26+'с. Радинград'!Q26+'с. Раковски'!Q26+'с. Стражец'!Q26+'с. Топчии'!Q26+'с. Ушинци'!Q26+'с. Черковна'!Q26+'с. Ясеновец'!Q26+'гр. Разград'!Q26</f>
        <v>0</v>
      </c>
      <c r="R26" s="25">
        <f t="shared" si="8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f>'с. Балкански'!C27+'с. Благоево'!C27+'с. Гецово'!C27+'с. Дряновец'!C27+'с. Дянково'!C27+'с. Киченица'!C27+'с. Липник'!C27+'с. Мортагоново'!C27+'с. Недоклан'!C27+'с. Осенец'!C27+'с. Островче'!C27+'с. Побит камък'!C27+'с. Просторно'!C27+'с. Пороище'!C27+'с. Радинград'!C27+'с. Раковски'!C27+'с. Стражец'!C27+'с. Топчии'!C27+'с. Ушинци'!C27+'с. Черковна'!C27+'с. Ясеновец'!C27+'гр. Разград'!C27</f>
        <v>0</v>
      </c>
      <c r="D27" s="22">
        <f>'с. Балкански'!D27+'с. Благоево'!D27+'с. Гецово'!D27+'с. Дряновец'!D27+'с. Дянково'!D27+'с. Киченица'!D27+'с. Липник'!D27+'с. Мортагоново'!D27+'с. Недоклан'!D27+'с. Осенец'!D27+'с. Островче'!D27+'с. Побит камък'!D27+'с. Просторно'!D27+'с. Пороище'!D27+'с. Радинград'!D27+'с. Раковски'!D27+'с. Стражец'!D27+'с. Топчии'!D27+'с. Ушинци'!D27+'с. Черковна'!D27+'с. Ясеновец'!D27+'гр. Разград'!D27</f>
        <v>0</v>
      </c>
      <c r="E27" s="22">
        <f>'с. Балкански'!E27+'с. Благоево'!E27+'с. Гецово'!E27+'с. Дряновец'!E27+'с. Дянково'!E27+'с. Киченица'!E27+'с. Липник'!E27+'с. Мортагоново'!E27+'с. Недоклан'!E27+'с. Осенец'!E27+'с. Островче'!E27+'с. Побит камък'!E27+'с. Просторно'!E27+'с. Пороище'!E27+'с. Радинград'!E27+'с. Раковски'!E27+'с. Стражец'!E27+'с. Топчии'!E27+'с. Ушинци'!E27+'с. Черковна'!E27+'с. Ясеновец'!E27+'гр. Разград'!E27</f>
        <v>0</v>
      </c>
      <c r="F27" s="22">
        <f>'с. Балкански'!F27+'с. Благоево'!F27+'с. Гецово'!F27+'с. Дряновец'!F27+'с. Дянково'!F27+'с. Киченица'!F27+'с. Липник'!F27+'с. Мортагоново'!F27+'с. Недоклан'!F27+'с. Осенец'!F27+'с. Островче'!F27+'с. Побит камък'!F27+'с. Просторно'!F27+'с. Пороище'!F27+'с. Радинград'!F27+'с. Раковски'!F27+'с. Стражец'!F27+'с. Топчии'!F27+'с. Ушинци'!F27+'с. Черковна'!F27+'с. Ясеновец'!F27+'гр. Разград'!F27</f>
        <v>0</v>
      </c>
      <c r="G27" s="22">
        <f>'с. Балкански'!G27+'с. Благоево'!G27+'с. Гецово'!G27+'с. Дряновец'!G27+'с. Дянково'!G27+'с. Киченица'!G27+'с. Липник'!G27+'с. Мортагоново'!G27+'с. Недоклан'!G27+'с. Осенец'!G27+'с. Островче'!G27+'с. Побит камък'!G27+'с. Просторно'!G27+'с. Пороище'!G27+'с. Радинград'!G27+'с. Раковски'!G27+'с. Стражец'!G27+'с. Топчии'!G27+'с. Ушинци'!G27+'с. Черковна'!G27+'с. Ясеновец'!G27+'гр. Разград'!G27</f>
        <v>0</v>
      </c>
      <c r="H27" s="22">
        <f>'с. Балкански'!H27+'с. Благоево'!H27+'с. Гецово'!H27+'с. Дряновец'!H27+'с. Дянково'!H27+'с. Киченица'!H27+'с. Липник'!H27+'с. Мортагоново'!H27+'с. Недоклан'!H27+'с. Осенец'!H27+'с. Островче'!H27+'с. Побит камък'!H27+'с. Просторно'!H27+'с. Пороище'!H27+'с. Радинград'!H27+'с. Раковски'!H27+'с. Стражец'!H27+'с. Топчии'!H27+'с. Ушинци'!H27+'с. Черковна'!H27+'с. Ясеновец'!H27+'гр. Разград'!H27</f>
        <v>0</v>
      </c>
      <c r="I27" s="22">
        <f>'с. Балкански'!I27+'с. Благоево'!I27+'с. Гецово'!I27+'с. Дряновец'!I27+'с. Дянково'!I27+'с. Киченица'!I27+'с. Липник'!I27+'с. Мортагоново'!I27+'с. Недоклан'!I27+'с. Осенец'!I27+'с. Островче'!I27+'с. Побит камък'!I27+'с. Просторно'!I27+'с. Пороище'!I27+'с. Радинград'!I27+'с. Раковски'!I27+'с. Стражец'!I27+'с. Топчии'!I27+'с. Ушинци'!I27+'с. Черковна'!I27+'с. Ясеновец'!I27+'гр. Разград'!I27</f>
        <v>0</v>
      </c>
      <c r="J27" s="22">
        <f>'с. Балкански'!J27+'с. Благоево'!J27+'с. Гецово'!J27+'с. Дряновец'!J27+'с. Дянково'!J27+'с. Киченица'!J27+'с. Липник'!J27+'с. Мортагоново'!J27+'с. Недоклан'!J27+'с. Осенец'!J27+'с. Островче'!J27+'с. Побит камък'!J27+'с. Просторно'!J27+'с. Пороище'!J27+'с. Радинград'!J27+'с. Раковски'!J27+'с. Стражец'!J27+'с. Топчии'!J27+'с. Ушинци'!J27+'с. Черковна'!J27+'с. Ясеновец'!J27+'гр. Разград'!J27</f>
        <v>0</v>
      </c>
      <c r="K27" s="22">
        <f>'с. Балкански'!K27+'с. Благоево'!K27+'с. Гецово'!K27+'с. Дряновец'!K27+'с. Дянково'!K27+'с. Киченица'!K27+'с. Липник'!K27+'с. Мортагоново'!K27+'с. Недоклан'!K27+'с. Осенец'!K27+'с. Островче'!K27+'с. Побит камък'!K27+'с. Просторно'!K27+'с. Пороище'!K27+'с. Радинград'!K27+'с. Раковски'!K27+'с. Стражец'!K27+'с. Топчии'!K27+'с. Ушинци'!K27+'с. Черковна'!K27+'с. Ясеновец'!K27+'гр. Разград'!K27</f>
        <v>0</v>
      </c>
      <c r="L27" s="22">
        <f>'с. Балкански'!L27+'с. Благоево'!L27+'с. Гецово'!L27+'с. Дряновец'!L27+'с. Дянково'!L27+'с. Киченица'!L27+'с. Липник'!L27+'с. Мортагоново'!L27+'с. Недоклан'!L27+'с. Осенец'!L27+'с. Островче'!L27+'с. Побит камък'!L27+'с. Просторно'!L27+'с. Пороище'!L27+'с. Радинград'!L27+'с. Раковски'!L27+'с. Стражец'!L27+'с. Топчии'!L27+'с. Ушинци'!L27+'с. Черковна'!L27+'с. Ясеновец'!L27+'гр. Разград'!L27</f>
        <v>0</v>
      </c>
      <c r="M27" s="22">
        <f>'с. Балкански'!M27+'с. Благоево'!M27+'с. Гецово'!M27+'с. Дряновец'!M27+'с. Дянково'!M27+'с. Киченица'!M27+'с. Липник'!M27+'с. Мортагоново'!M27+'с. Недоклан'!M27+'с. Осенец'!M27+'с. Островче'!M27+'с. Побит камък'!M27+'с. Просторно'!M27+'с. Пороище'!M27+'с. Радинград'!M27+'с. Раковски'!M27+'с. Стражец'!M27+'с. Топчии'!M27+'с. Ушинци'!M27+'с. Черковна'!M27+'с. Ясеновец'!M27+'гр. Разград'!M27</f>
        <v>0</v>
      </c>
      <c r="N27" s="22">
        <f t="shared" si="7"/>
        <v>0</v>
      </c>
      <c r="O27" s="23">
        <f>'с. Балкански'!O27+'с. Благоево'!O27+'с. Гецово'!O27+'с. Дряновец'!O27+'с. Дянково'!O27+'с. Киченица'!O27+'с. Липник'!O27+'с. Мортагоново'!O27+'с. Недоклан'!O27+'с. Осенец'!O27+'с. Островче'!O27+'с. Побит камък'!O27+'с. Просторно'!O27+'с. Пороище'!O27+'с. Радинград'!O27+'с. Раковски'!O27+'с. Стражец'!O27+'с. Топчии'!O27+'с. Ушинци'!O27+'с. Черковна'!O27+'с. Ясеновец'!O27+'гр. Разград'!O27</f>
        <v>0</v>
      </c>
      <c r="P27" s="24">
        <f>'с. Балкански'!P27+'с. Благоево'!P27+'с. Гецово'!P27+'с. Дряновец'!P27+'с. Дянково'!P27+'с. Киченица'!P27+'с. Липник'!P27+'с. Мортагоново'!P27+'с. Недоклан'!P27+'с. Осенец'!P27+'с. Островче'!P27+'с. Побит камък'!P27+'с. Просторно'!P27+'с. Пороище'!P27+'с. Радинград'!P27+'с. Раковски'!P27+'с. Стражец'!P27+'с. Топчии'!P27+'с. Ушинци'!P27+'с. Черковна'!P27+'с. Ясеновец'!P27+'гр. Разград'!P27</f>
        <v>0</v>
      </c>
      <c r="Q27" s="22">
        <f>'с. Балкански'!Q27+'с. Благоево'!Q27+'с. Гецово'!Q27+'с. Дряновец'!Q27+'с. Дянково'!Q27+'с. Киченица'!Q27+'с. Липник'!Q27+'с. Мортагоново'!Q27+'с. Недоклан'!Q27+'с. Осенец'!Q27+'с. Островче'!Q27+'с. Побит камък'!Q27+'с. Просторно'!Q27+'с. Пороище'!Q27+'с. Радинград'!Q27+'с. Раковски'!Q27+'с. Стражец'!Q27+'с. Топчии'!Q27+'с. Ушинци'!Q27+'с. Черковна'!Q27+'с. Ясеновец'!Q27+'гр. Разград'!Q27</f>
        <v>0</v>
      </c>
      <c r="R27" s="25">
        <f t="shared" si="8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f>'с. Балкански'!C28+'с. Благоево'!C28+'с. Гецово'!C28+'с. Дряновец'!C28+'с. Дянково'!C28+'с. Киченица'!C28+'с. Липник'!C28+'с. Мортагоново'!C28+'с. Недоклан'!C28+'с. Осенец'!C28+'с. Островче'!C28+'с. Побит камък'!C28+'с. Просторно'!C28+'с. Пороище'!C28+'с. Радинград'!C28+'с. Раковски'!C28+'с. Стражец'!C28+'с. Топчии'!C28+'с. Ушинци'!C28+'с. Черковна'!C28+'с. Ясеновец'!C28+'гр. Разград'!C28</f>
        <v>0</v>
      </c>
      <c r="D28" s="22">
        <f>'с. Балкански'!D28+'с. Благоево'!D28+'с. Гецово'!D28+'с. Дряновец'!D28+'с. Дянково'!D28+'с. Киченица'!D28+'с. Липник'!D28+'с. Мортагоново'!D28+'с. Недоклан'!D28+'с. Осенец'!D28+'с. Островче'!D28+'с. Побит камък'!D28+'с. Просторно'!D28+'с. Пороище'!D28+'с. Радинград'!D28+'с. Раковски'!D28+'с. Стражец'!D28+'с. Топчии'!D28+'с. Ушинци'!D28+'с. Черковна'!D28+'с. Ясеновец'!D28+'гр. Разград'!D28</f>
        <v>0</v>
      </c>
      <c r="E28" s="22">
        <f>'с. Балкански'!E28+'с. Благоево'!E28+'с. Гецово'!E28+'с. Дряновец'!E28+'с. Дянково'!E28+'с. Киченица'!E28+'с. Липник'!E28+'с. Мортагоново'!E28+'с. Недоклан'!E28+'с. Осенец'!E28+'с. Островче'!E28+'с. Побит камък'!E28+'с. Просторно'!E28+'с. Пороище'!E28+'с. Радинград'!E28+'с. Раковски'!E28+'с. Стражец'!E28+'с. Топчии'!E28+'с. Ушинци'!E28+'с. Черковна'!E28+'с. Ясеновец'!E28+'гр. Разград'!E28</f>
        <v>0</v>
      </c>
      <c r="F28" s="22">
        <f>'с. Балкански'!F28+'с. Благоево'!F28+'с. Гецово'!F28+'с. Дряновец'!F28+'с. Дянково'!F28+'с. Киченица'!F28+'с. Липник'!F28+'с. Мортагоново'!F28+'с. Недоклан'!F28+'с. Осенец'!F28+'с. Островче'!F28+'с. Побит камък'!F28+'с. Просторно'!F28+'с. Пороище'!F28+'с. Радинград'!F28+'с. Раковски'!F28+'с. Стражец'!F28+'с. Топчии'!F28+'с. Ушинци'!F28+'с. Черковна'!F28+'с. Ясеновец'!F28+'гр. Разград'!F28</f>
        <v>0</v>
      </c>
      <c r="G28" s="22">
        <f>'с. Балкански'!G28+'с. Благоево'!G28+'с. Гецово'!G28+'с. Дряновец'!G28+'с. Дянково'!G28+'с. Киченица'!G28+'с. Липник'!G28+'с. Мортагоново'!G28+'с. Недоклан'!G28+'с. Осенец'!G28+'с. Островче'!G28+'с. Побит камък'!G28+'с. Просторно'!G28+'с. Пороище'!G28+'с. Радинград'!G28+'с. Раковски'!G28+'с. Стражец'!G28+'с. Топчии'!G28+'с. Ушинци'!G28+'с. Черковна'!G28+'с. Ясеновец'!G28+'гр. Разград'!G28</f>
        <v>0</v>
      </c>
      <c r="H28" s="22">
        <f>'с. Балкански'!H28+'с. Благоево'!H28+'с. Гецово'!H28+'с. Дряновец'!H28+'с. Дянково'!H28+'с. Киченица'!H28+'с. Липник'!H28+'с. Мортагоново'!H28+'с. Недоклан'!H28+'с. Осенец'!H28+'с. Островче'!H28+'с. Побит камък'!H28+'с. Просторно'!H28+'с. Пороище'!H28+'с. Радинград'!H28+'с. Раковски'!H28+'с. Стражец'!H28+'с. Топчии'!H28+'с. Ушинци'!H28+'с. Черковна'!H28+'с. Ясеновец'!H28+'гр. Разград'!H28</f>
        <v>0</v>
      </c>
      <c r="I28" s="22">
        <f>'с. Балкански'!I28+'с. Благоево'!I28+'с. Гецово'!I28+'с. Дряновец'!I28+'с. Дянково'!I28+'с. Киченица'!I28+'с. Липник'!I28+'с. Мортагоново'!I28+'с. Недоклан'!I28+'с. Осенец'!I28+'с. Островче'!I28+'с. Побит камък'!I28+'с. Просторно'!I28+'с. Пороище'!I28+'с. Радинград'!I28+'с. Раковски'!I28+'с. Стражец'!I28+'с. Топчии'!I28+'с. Ушинци'!I28+'с. Черковна'!I28+'с. Ясеновец'!I28+'гр. Разград'!I28</f>
        <v>0</v>
      </c>
      <c r="J28" s="22">
        <f>'с. Балкански'!J28+'с. Благоево'!J28+'с. Гецово'!J28+'с. Дряновец'!J28+'с. Дянково'!J28+'с. Киченица'!J28+'с. Липник'!J28+'с. Мортагоново'!J28+'с. Недоклан'!J28+'с. Осенец'!J28+'с. Островче'!J28+'с. Побит камък'!J28+'с. Просторно'!J28+'с. Пороище'!J28+'с. Радинград'!J28+'с. Раковски'!J28+'с. Стражец'!J28+'с. Топчии'!J28+'с. Ушинци'!J28+'с. Черковна'!J28+'с. Ясеновец'!J28+'гр. Разград'!J28</f>
        <v>0</v>
      </c>
      <c r="K28" s="22">
        <f>'с. Балкански'!K28+'с. Благоево'!K28+'с. Гецово'!K28+'с. Дряновец'!K28+'с. Дянково'!K28+'с. Киченица'!K28+'с. Липник'!K28+'с. Мортагоново'!K28+'с. Недоклан'!K28+'с. Осенец'!K28+'с. Островче'!K28+'с. Побит камък'!K28+'с. Просторно'!K28+'с. Пороище'!K28+'с. Радинград'!K28+'с. Раковски'!K28+'с. Стражец'!K28+'с. Топчии'!K28+'с. Ушинци'!K28+'с. Черковна'!K28+'с. Ясеновец'!K28+'гр. Разград'!K28</f>
        <v>0</v>
      </c>
      <c r="L28" s="22">
        <f>'с. Балкански'!L28+'с. Благоево'!L28+'с. Гецово'!L28+'с. Дряновец'!L28+'с. Дянково'!L28+'с. Киченица'!L28+'с. Липник'!L28+'с. Мортагоново'!L28+'с. Недоклан'!L28+'с. Осенец'!L28+'с. Островче'!L28+'с. Побит камък'!L28+'с. Просторно'!L28+'с. Пороище'!L28+'с. Радинград'!L28+'с. Раковски'!L28+'с. Стражец'!L28+'с. Топчии'!L28+'с. Ушинци'!L28+'с. Черковна'!L28+'с. Ясеновец'!L28+'гр. Разград'!L28</f>
        <v>0</v>
      </c>
      <c r="M28" s="22">
        <f>'с. Балкански'!M28+'с. Благоево'!M28+'с. Гецово'!M28+'с. Дряновец'!M28+'с. Дянково'!M28+'с. Киченица'!M28+'с. Липник'!M28+'с. Мортагоново'!M28+'с. Недоклан'!M28+'с. Осенец'!M28+'с. Островче'!M28+'с. Побит камък'!M28+'с. Просторно'!M28+'с. Пороище'!M28+'с. Радинград'!M28+'с. Раковски'!M28+'с. Стражец'!M28+'с. Топчии'!M28+'с. Ушинци'!M28+'с. Черковна'!M28+'с. Ясеновец'!M28+'гр. Разград'!M28</f>
        <v>0</v>
      </c>
      <c r="N28" s="22">
        <f t="shared" si="7"/>
        <v>0</v>
      </c>
      <c r="O28" s="23">
        <f>'с. Балкански'!O28+'с. Благоево'!O28+'с. Гецово'!O28+'с. Дряновец'!O28+'с. Дянково'!O28+'с. Киченица'!O28+'с. Липник'!O28+'с. Мортагоново'!O28+'с. Недоклан'!O28+'с. Осенец'!O28+'с. Островче'!O28+'с. Побит камък'!O28+'с. Просторно'!O28+'с. Пороище'!O28+'с. Радинград'!O28+'с. Раковски'!O28+'с. Стражец'!O28+'с. Топчии'!O28+'с. Ушинци'!O28+'с. Черковна'!O28+'с. Ясеновец'!O28+'гр. Разград'!O28</f>
        <v>0</v>
      </c>
      <c r="P28" s="24">
        <f>'с. Балкански'!P28+'с. Благоево'!P28+'с. Гецово'!P28+'с. Дряновец'!P28+'с. Дянково'!P28+'с. Киченица'!P28+'с. Липник'!P28+'с. Мортагоново'!P28+'с. Недоклан'!P28+'с. Осенец'!P28+'с. Островче'!P28+'с. Побит камък'!P28+'с. Просторно'!P28+'с. Пороище'!P28+'с. Радинград'!P28+'с. Раковски'!P28+'с. Стражец'!P28+'с. Топчии'!P28+'с. Ушинци'!P28+'с. Черковна'!P28+'с. Ясеновец'!P28+'гр. Разград'!P28</f>
        <v>0</v>
      </c>
      <c r="Q28" s="22">
        <f>'с. Балкански'!Q28+'с. Благоево'!Q28+'с. Гецово'!Q28+'с. Дряновец'!Q28+'с. Дянково'!Q28+'с. Киченица'!Q28+'с. Липник'!Q28+'с. Мортагоново'!Q28+'с. Недоклан'!Q28+'с. Осенец'!Q28+'с. Островче'!Q28+'с. Побит камък'!Q28+'с. Просторно'!Q28+'с. Пороище'!Q28+'с. Радинград'!Q28+'с. Раковски'!Q28+'с. Стражец'!Q28+'с. Топчии'!Q28+'с. Ушинци'!Q28+'с. Черковна'!Q28+'с. Ясеновец'!Q28+'гр. Разград'!Q28</f>
        <v>0</v>
      </c>
      <c r="R28" s="25">
        <f t="shared" si="8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'с. Балкански'!C29+'с. Благоево'!C29+'с. Гецово'!C29+'с. Дряновец'!C29+'с. Дянково'!C29+'с. Киченица'!C29+'с. Липник'!C29+'с. Мортагоново'!C29+'с. Недоклан'!C29+'с. Осенец'!C29+'с. Островче'!C29+'с. Побит камък'!C29+'с. Просторно'!C29+'с. Пороище'!C29+'с. Радинград'!C29+'с. Раковски'!C29+'с. Стражец'!C29+'с. Топчии'!C29+'с. Ушинци'!C29+'с. Черковна'!C29+'с. Ясеновец'!C29+'гр. Разград'!C29</f>
        <v>697902.73</v>
      </c>
      <c r="D29" s="28">
        <f>'с. Балкански'!D29+'с. Благоево'!D29+'с. Гецово'!D29+'с. Дряновец'!D29+'с. Дянково'!D29+'с. Киченица'!D29+'с. Липник'!D29+'с. Мортагоново'!D29+'с. Недоклан'!D29+'с. Осенец'!D29+'с. Островче'!D29+'с. Побит камък'!D29+'с. Просторно'!D29+'с. Пороище'!D29+'с. Радинград'!D29+'с. Раковски'!D29+'с. Стражец'!D29+'с. Топчии'!D29+'с. Ушинци'!D29+'с. Черковна'!D29+'с. Ясеновец'!D29+'гр. Разград'!D29</f>
        <v>0</v>
      </c>
      <c r="E29" s="24">
        <f>'с. Балкански'!E29+'с. Благоево'!E29+'с. Гецово'!E29+'с. Дряновец'!E29+'с. Дянково'!E29+'с. Киченица'!E29+'с. Липник'!E29+'с. Мортагоново'!E29+'с. Недоклан'!E29+'с. Осенец'!E29+'с. Островче'!E29+'с. Побит камък'!E29+'с. Просторно'!E29+'с. Пороище'!E29+'с. Радинград'!E29+'с. Раковски'!E29+'с. Стражец'!E29+'с. Топчии'!E29+'с. Ушинци'!E29+'с. Черковна'!E29+'с. Ясеновец'!E29+'гр. Разград'!E29</f>
        <v>0</v>
      </c>
      <c r="F29" s="22">
        <f>'с. Балкански'!F29+'с. Благоево'!F29+'с. Гецово'!F29+'с. Дряновец'!F29+'с. Дянково'!F29+'с. Киченица'!F29+'с. Липник'!F29+'с. Мортагоново'!F29+'с. Недоклан'!F29+'с. Осенец'!F29+'с. Островче'!F29+'с. Побит камък'!F29+'с. Просторно'!F29+'с. Пороище'!F29+'с. Радинград'!F29+'с. Раковски'!F29+'с. Стражец'!F29+'с. Топчии'!F29+'с. Ушинци'!F29+'с. Черковна'!F29+'с. Ясеновец'!F29+'гр. Разград'!F29</f>
        <v>0</v>
      </c>
      <c r="G29" s="22">
        <f>'с. Балкански'!G29+'с. Благоево'!G29+'с. Гецово'!G29+'с. Дряновец'!G29+'с. Дянково'!G29+'с. Киченица'!G29+'с. Липник'!G29+'с. Мортагоново'!G29+'с. Недоклан'!G29+'с. Осенец'!G29+'с. Островче'!G29+'с. Побит камък'!G29+'с. Просторно'!G29+'с. Пороище'!G29+'с. Радинград'!G29+'с. Раковски'!G29+'с. Стражец'!G29+'с. Топчии'!G29+'с. Ушинци'!G29+'с. Черковна'!G29+'с. Ясеновец'!G29+'гр. Разград'!G29</f>
        <v>0</v>
      </c>
      <c r="H29" s="28">
        <f>'с. Балкански'!H29+'с. Благоево'!H29+'с. Гецово'!H29+'с. Дряновец'!H29+'с. Дянково'!H29+'с. Киченица'!H29+'с. Липник'!H29+'с. Мортагоново'!H29+'с. Недоклан'!H29+'с. Осенец'!H29+'с. Островче'!H29+'с. Побит камък'!H29+'с. Просторно'!H29+'с. Пороище'!H29+'с. Радинград'!H29+'с. Раковски'!H29+'с. Стражец'!H29+'с. Топчии'!H29+'с. Ушинци'!H29+'с. Черковна'!H29+'с. Ясеновец'!H29+'гр. Разград'!H29</f>
        <v>149362.92000000001</v>
      </c>
      <c r="I29" s="24">
        <f>'с. Балкански'!I29+'с. Благоево'!I29+'с. Гецово'!I29+'с. Дряновец'!I29+'с. Дянково'!I29+'с. Киченица'!I29+'с. Липник'!I29+'с. Мортагоново'!I29+'с. Недоклан'!I29+'с. Осенец'!I29+'с. Островче'!I29+'с. Побит камък'!I29+'с. Просторно'!I29+'с. Пороище'!I29+'с. Радинград'!I29+'с. Раковски'!I29+'с. Стражец'!I29+'с. Топчии'!I29+'с. Ушинци'!I29+'с. Черковна'!I29+'с. Ясеновец'!I29+'гр. Разград'!I29</f>
        <v>0</v>
      </c>
      <c r="J29" s="22">
        <f>'с. Балкански'!J29+'с. Благоево'!J29+'с. Гецово'!J29+'с. Дряновец'!J29+'с. Дянково'!J29+'с. Киченица'!J29+'с. Липник'!J29+'с. Мортагоново'!J29+'с. Недоклан'!J29+'с. Осенец'!J29+'с. Островче'!J29+'с. Побит камък'!J29+'с. Просторно'!J29+'с. Пороище'!J29+'с. Радинград'!J29+'с. Раковски'!J29+'с. Стражец'!J29+'с. Топчии'!J29+'с. Ушинци'!J29+'с. Черковна'!J29+'с. Ясеновец'!J29+'гр. Разград'!J29</f>
        <v>0</v>
      </c>
      <c r="K29" s="22">
        <f>'с. Балкански'!K29+'с. Благоево'!K29+'с. Гецово'!K29+'с. Дряновец'!K29+'с. Дянково'!K29+'с. Киченица'!K29+'с. Липник'!K29+'с. Мортагоново'!K29+'с. Недоклан'!K29+'с. Осенец'!K29+'с. Островче'!K29+'с. Побит камък'!K29+'с. Просторно'!K29+'с. Пороище'!K29+'с. Радинград'!K29+'с. Раковски'!K29+'с. Стражец'!K29+'с. Топчии'!K29+'с. Ушинци'!K29+'с. Черковна'!K29+'с. Ясеновец'!K29+'гр. Разград'!K29</f>
        <v>0</v>
      </c>
      <c r="L29" s="22">
        <f>'с. Балкански'!L29+'с. Благоево'!L29+'с. Гецово'!L29+'с. Дряновец'!L29+'с. Дянково'!L29+'с. Киченица'!L29+'с. Липник'!L29+'с. Мортагоново'!L29+'с. Недоклан'!L29+'с. Осенец'!L29+'с. Островче'!L29+'с. Побит камък'!L29+'с. Просторно'!L29+'с. Пороище'!L29+'с. Радинград'!L29+'с. Раковски'!L29+'с. Стражец'!L29+'с. Топчии'!L29+'с. Ушинци'!L29+'с. Черковна'!L29+'с. Ясеновец'!L29+'гр. Разград'!L29</f>
        <v>0</v>
      </c>
      <c r="M29" s="22">
        <f>'с. Балкански'!M29+'с. Благоево'!M29+'с. Гецово'!M29+'с. Дряновец'!M29+'с. Дянково'!M29+'с. Киченица'!M29+'с. Липник'!M29+'с. Мортагоново'!M29+'с. Недоклан'!M29+'с. Осенец'!M29+'с. Островче'!M29+'с. Побит камък'!M29+'с. Просторно'!M29+'с. Пороище'!M29+'с. Радинград'!M29+'с. Раковски'!M29+'с. Стражец'!M29+'с. Топчии'!M29+'с. Ушинци'!M29+'с. Черковна'!M29+'с. Ясеновец'!M29+'гр. Разград'!M29</f>
        <v>0</v>
      </c>
      <c r="N29" s="22">
        <f t="shared" si="7"/>
        <v>149362.92000000001</v>
      </c>
      <c r="O29" s="23">
        <f>'с. Балкански'!O29+'с. Благоево'!O29+'с. Гецово'!O29+'с. Дряновец'!O29+'с. Дянково'!O29+'с. Киченица'!O29+'с. Липник'!O29+'с. Мортагоново'!O29+'с. Недоклан'!O29+'с. Осенец'!O29+'с. Островче'!O29+'с. Побит камък'!O29+'с. Просторно'!O29+'с. Пороище'!O29+'с. Радинград'!O29+'с. Раковски'!O29+'с. Стражец'!O29+'с. Топчии'!O29+'с. Ушинци'!O29+'с. Черковна'!O29+'с. Ясеновец'!O29+'гр. Разград'!O29</f>
        <v>0</v>
      </c>
      <c r="P29" s="24">
        <f>'с. Балкански'!P29+'с. Благоево'!P29+'с. Гецово'!P29+'с. Дряновец'!P29+'с. Дянково'!P29+'с. Киченица'!P29+'с. Липник'!P29+'с. Мортагоново'!P29+'с. Недоклан'!P29+'с. Осенец'!P29+'с. Островче'!P29+'с. Побит камък'!P29+'с. Просторно'!P29+'с. Пороище'!P29+'с. Радинград'!P29+'с. Раковски'!P29+'с. Стражец'!P29+'с. Топчии'!P29+'с. Ушинци'!P29+'с. Черковна'!P29+'с. Ясеновец'!P29+'гр. Разград'!P29</f>
        <v>0</v>
      </c>
      <c r="Q29" s="22">
        <f>'с. Балкански'!Q29+'с. Благоево'!Q29+'с. Гецово'!Q29+'с. Дряновец'!Q29+'с. Дянково'!Q29+'с. Киченица'!Q29+'с. Липник'!Q29+'с. Мортагоново'!Q29+'с. Недоклан'!Q29+'с. Осенец'!Q29+'с. Островче'!Q29+'с. Побит камък'!Q29+'с. Просторно'!Q29+'с. Пороище'!Q29+'с. Радинград'!Q29+'с. Раковски'!Q29+'с. Стражец'!Q29+'с. Топчии'!Q29+'с. Ушинци'!Q29+'с. Черковна'!Q29+'с. Ясеновец'!Q29+'гр. Разград'!Q29</f>
        <v>0</v>
      </c>
      <c r="R29" s="25">
        <f t="shared" si="8"/>
        <v>548539.81000000006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f>'с. Балкански'!C30+'с. Благоево'!C30+'с. Гецово'!C30+'с. Дряновец'!C30+'с. Дянково'!C30+'с. Киченица'!C30+'с. Липник'!C30+'с. Мортагоново'!C30+'с. Недоклан'!C30+'с. Осенец'!C30+'с. Островче'!C30+'с. Побит камък'!C30+'с. Просторно'!C30+'с. Пороище'!C30+'с. Радинград'!C30+'с. Раковски'!C30+'с. Стражец'!C30+'с. Топчии'!C30+'с. Ушинци'!C30+'с. Черковна'!C30+'с. Ясеновец'!C30+'гр. Разград'!C30</f>
        <v>0</v>
      </c>
      <c r="D30" s="22">
        <f>'с. Балкански'!D30+'с. Благоево'!D30+'с. Гецово'!D30+'с. Дряновец'!D30+'с. Дянково'!D30+'с. Киченица'!D30+'с. Липник'!D30+'с. Мортагоново'!D30+'с. Недоклан'!D30+'с. Осенец'!D30+'с. Островче'!D30+'с. Побит камък'!D30+'с. Просторно'!D30+'с. Пороище'!D30+'с. Радинград'!D30+'с. Раковски'!D30+'с. Стражец'!D30+'с. Топчии'!D30+'с. Ушинци'!D30+'с. Черковна'!D30+'с. Ясеновец'!D30+'гр. Разград'!D30</f>
        <v>0</v>
      </c>
      <c r="E30" s="22">
        <f>'с. Балкански'!E30+'с. Благоево'!E30+'с. Гецово'!E30+'с. Дряновец'!E30+'с. Дянково'!E30+'с. Киченица'!E30+'с. Липник'!E30+'с. Мортагоново'!E30+'с. Недоклан'!E30+'с. Осенец'!E30+'с. Островче'!E30+'с. Побит камък'!E30+'с. Просторно'!E30+'с. Пороище'!E30+'с. Радинград'!E30+'с. Раковски'!E30+'с. Стражец'!E30+'с. Топчии'!E30+'с. Ушинци'!E30+'с. Черковна'!E30+'с. Ясеновец'!E30+'гр. Разград'!E30</f>
        <v>0</v>
      </c>
      <c r="F30" s="22">
        <f>'с. Балкански'!F30+'с. Благоево'!F30+'с. Гецово'!F30+'с. Дряновец'!F30+'с. Дянково'!F30+'с. Киченица'!F30+'с. Липник'!F30+'с. Мортагоново'!F30+'с. Недоклан'!F30+'с. Осенец'!F30+'с. Островче'!F30+'с. Побит камък'!F30+'с. Просторно'!F30+'с. Пороище'!F30+'с. Радинград'!F30+'с. Раковски'!F30+'с. Стражец'!F30+'с. Топчии'!F30+'с. Ушинци'!F30+'с. Черковна'!F30+'с. Ясеновец'!F30+'гр. Разград'!F30</f>
        <v>0</v>
      </c>
      <c r="G30" s="22">
        <f>'с. Балкански'!G30+'с. Благоево'!G30+'с. Гецово'!G30+'с. Дряновец'!G30+'с. Дянково'!G30+'с. Киченица'!G30+'с. Липник'!G30+'с. Мортагоново'!G30+'с. Недоклан'!G30+'с. Осенец'!G30+'с. Островче'!G30+'с. Побит камък'!G30+'с. Просторно'!G30+'с. Пороище'!G30+'с. Радинград'!G30+'с. Раковски'!G30+'с. Стражец'!G30+'с. Топчии'!G30+'с. Ушинци'!G30+'с. Черковна'!G30+'с. Ясеновец'!G30+'гр. Разград'!G30</f>
        <v>0</v>
      </c>
      <c r="H30" s="22">
        <f>'с. Балкански'!H30+'с. Благоево'!H30+'с. Гецово'!H30+'с. Дряновец'!H30+'с. Дянково'!H30+'с. Киченица'!H30+'с. Липник'!H30+'с. Мортагоново'!H30+'с. Недоклан'!H30+'с. Осенец'!H30+'с. Островче'!H30+'с. Побит камък'!H30+'с. Просторно'!H30+'с. Пороище'!H30+'с. Радинград'!H30+'с. Раковски'!H30+'с. Стражец'!H30+'с. Топчии'!H30+'с. Ушинци'!H30+'с. Черковна'!H30+'с. Ясеновец'!H30+'гр. Разград'!H30</f>
        <v>0</v>
      </c>
      <c r="I30" s="22">
        <f>'с. Балкански'!I30+'с. Благоево'!I30+'с. Гецово'!I30+'с. Дряновец'!I30+'с. Дянково'!I30+'с. Киченица'!I30+'с. Липник'!I30+'с. Мортагоново'!I30+'с. Недоклан'!I30+'с. Осенец'!I30+'с. Островче'!I30+'с. Побит камък'!I30+'с. Просторно'!I30+'с. Пороище'!I30+'с. Радинград'!I30+'с. Раковски'!I30+'с. Стражец'!I30+'с. Топчии'!I30+'с. Ушинци'!I30+'с. Черковна'!I30+'с. Ясеновец'!I30+'гр. Разград'!I30</f>
        <v>0</v>
      </c>
      <c r="J30" s="22">
        <f>'с. Балкански'!J30+'с. Благоево'!J30+'с. Гецово'!J30+'с. Дряновец'!J30+'с. Дянково'!J30+'с. Киченица'!J30+'с. Липник'!J30+'с. Мортагоново'!J30+'с. Недоклан'!J30+'с. Осенец'!J30+'с. Островче'!J30+'с. Побит камък'!J30+'с. Просторно'!J30+'с. Пороище'!J30+'с. Радинград'!J30+'с. Раковски'!J30+'с. Стражец'!J30+'с. Топчии'!J30+'с. Ушинци'!J30+'с. Черковна'!J30+'с. Ясеновец'!J30+'гр. Разград'!J30</f>
        <v>0</v>
      </c>
      <c r="K30" s="22">
        <f>'с. Балкански'!K30+'с. Благоево'!K30+'с. Гецово'!K30+'с. Дряновец'!K30+'с. Дянково'!K30+'с. Киченица'!K30+'с. Липник'!K30+'с. Мортагоново'!K30+'с. Недоклан'!K30+'с. Осенец'!K30+'с. Островче'!K30+'с. Побит камък'!K30+'с. Просторно'!K30+'с. Пороище'!K30+'с. Радинград'!K30+'с. Раковски'!K30+'с. Стражец'!K30+'с. Топчии'!K30+'с. Ушинци'!K30+'с. Черковна'!K30+'с. Ясеновец'!K30+'гр. Разград'!K30</f>
        <v>0</v>
      </c>
      <c r="L30" s="22">
        <f>'с. Балкански'!L30+'с. Благоево'!L30+'с. Гецово'!L30+'с. Дряновец'!L30+'с. Дянково'!L30+'с. Киченица'!L30+'с. Липник'!L30+'с. Мортагоново'!L30+'с. Недоклан'!L30+'с. Осенец'!L30+'с. Островче'!L30+'с. Побит камък'!L30+'с. Просторно'!L30+'с. Пороище'!L30+'с. Радинград'!L30+'с. Раковски'!L30+'с. Стражец'!L30+'с. Топчии'!L30+'с. Ушинци'!L30+'с. Черковна'!L30+'с. Ясеновец'!L30+'гр. Разград'!L30</f>
        <v>0</v>
      </c>
      <c r="M30" s="22">
        <f>'с. Балкански'!M30+'с. Благоево'!M30+'с. Гецово'!M30+'с. Дряновец'!M30+'с. Дянково'!M30+'с. Киченица'!M30+'с. Липник'!M30+'с. Мортагоново'!M30+'с. Недоклан'!M30+'с. Осенец'!M30+'с. Островче'!M30+'с. Побит камък'!M30+'с. Просторно'!M30+'с. Пороище'!M30+'с. Радинград'!M30+'с. Раковски'!M30+'с. Стражец'!M30+'с. Топчии'!M30+'с. Ушинци'!M30+'с. Черковна'!M30+'с. Ясеновец'!M30+'гр. Разград'!M30</f>
        <v>0</v>
      </c>
      <c r="N30" s="22">
        <f t="shared" si="7"/>
        <v>0</v>
      </c>
      <c r="O30" s="23">
        <f>'с. Балкански'!O30+'с. Благоево'!O30+'с. Гецово'!O30+'с. Дряновец'!O30+'с. Дянково'!O30+'с. Киченица'!O30+'с. Липник'!O30+'с. Мортагоново'!O30+'с. Недоклан'!O30+'с. Осенец'!O30+'с. Островче'!O30+'с. Побит камък'!O30+'с. Просторно'!O30+'с. Пороище'!O30+'с. Радинград'!O30+'с. Раковски'!O30+'с. Стражец'!O30+'с. Топчии'!O30+'с. Ушинци'!O30+'с. Черковна'!O30+'с. Ясеновец'!O30+'гр. Разград'!O30</f>
        <v>0</v>
      </c>
      <c r="P30" s="24">
        <f>'с. Балкански'!P30+'с. Благоево'!P30+'с. Гецово'!P30+'с. Дряновец'!P30+'с. Дянково'!P30+'с. Киченица'!P30+'с. Липник'!P30+'с. Мортагоново'!P30+'с. Недоклан'!P30+'с. Осенец'!P30+'с. Островче'!P30+'с. Побит камък'!P30+'с. Просторно'!P30+'с. Пороище'!P30+'с. Радинград'!P30+'с. Раковски'!P30+'с. Стражец'!P30+'с. Топчии'!P30+'с. Ушинци'!P30+'с. Черковна'!P30+'с. Ясеновец'!P30+'гр. Разград'!P30</f>
        <v>0</v>
      </c>
      <c r="Q30" s="22">
        <f>'с. Балкански'!Q30+'с. Благоево'!Q30+'с. Гецово'!Q30+'с. Дряновец'!Q30+'с. Дянково'!Q30+'с. Киченица'!Q30+'с. Липник'!Q30+'с. Мортагоново'!Q30+'с. Недоклан'!Q30+'с. Осенец'!Q30+'с. Островче'!Q30+'с. Побит камък'!Q30+'с. Просторно'!Q30+'с. Пороище'!Q30+'с. Радинград'!Q30+'с. Раковски'!Q30+'с. Стражец'!Q30+'с. Топчии'!Q30+'с. Ушинци'!Q30+'с. Черковна'!Q30+'с. Ясеновец'!Q30+'гр. Разград'!Q30</f>
        <v>0</v>
      </c>
      <c r="R30" s="25">
        <f t="shared" si="8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f>'с. Балкански'!C31+'с. Благоево'!C31+'с. Гецово'!C31+'с. Дряновец'!C31+'с. Дянково'!C31+'с. Киченица'!C31+'с. Липник'!C31+'с. Мортагоново'!C31+'с. Недоклан'!C31+'с. Осенец'!C31+'с. Островче'!C31+'с. Побит камък'!C31+'с. Просторно'!C31+'с. Пороище'!C31+'с. Радинград'!C31+'с. Раковски'!C31+'с. Стражец'!C31+'с. Топчии'!C31+'с. Ушинци'!C31+'с. Черковна'!C31+'с. Ясеновец'!C31+'гр. Разград'!C31</f>
        <v>0</v>
      </c>
      <c r="D31" s="22">
        <f>'с. Балкански'!D31+'с. Благоево'!D31+'с. Гецово'!D31+'с. Дряновец'!D31+'с. Дянково'!D31+'с. Киченица'!D31+'с. Липник'!D31+'с. Мортагоново'!D31+'с. Недоклан'!D31+'с. Осенец'!D31+'с. Островче'!D31+'с. Побит камък'!D31+'с. Просторно'!D31+'с. Пороище'!D31+'с. Радинград'!D31+'с. Раковски'!D31+'с. Стражец'!D31+'с. Топчии'!D31+'с. Ушинци'!D31+'с. Черковна'!D31+'с. Ясеновец'!D31+'гр. Разград'!D31</f>
        <v>0</v>
      </c>
      <c r="E31" s="22">
        <f>'с. Балкански'!E31+'с. Благоево'!E31+'с. Гецово'!E31+'с. Дряновец'!E31+'с. Дянково'!E31+'с. Киченица'!E31+'с. Липник'!E31+'с. Мортагоново'!E31+'с. Недоклан'!E31+'с. Осенец'!E31+'с. Островче'!E31+'с. Побит камък'!E31+'с. Просторно'!E31+'с. Пороище'!E31+'с. Радинград'!E31+'с. Раковски'!E31+'с. Стражец'!E31+'с. Топчии'!E31+'с. Ушинци'!E31+'с. Черковна'!E31+'с. Ясеновец'!E31+'гр. Разград'!E31</f>
        <v>0</v>
      </c>
      <c r="F31" s="22">
        <f>'с. Балкански'!F31+'с. Благоево'!F31+'с. Гецово'!F31+'с. Дряновец'!F31+'с. Дянково'!F31+'с. Киченица'!F31+'с. Липник'!F31+'с. Мортагоново'!F31+'с. Недоклан'!F31+'с. Осенец'!F31+'с. Островче'!F31+'с. Побит камък'!F31+'с. Просторно'!F31+'с. Пороище'!F31+'с. Радинград'!F31+'с. Раковски'!F31+'с. Стражец'!F31+'с. Топчии'!F31+'с. Ушинци'!F31+'с. Черковна'!F31+'с. Ясеновец'!F31+'гр. Разград'!F31</f>
        <v>0</v>
      </c>
      <c r="G31" s="22">
        <f>'с. Балкански'!G31+'с. Благоево'!G31+'с. Гецово'!G31+'с. Дряновец'!G31+'с. Дянково'!G31+'с. Киченица'!G31+'с. Липник'!G31+'с. Мортагоново'!G31+'с. Недоклан'!G31+'с. Осенец'!G31+'с. Островче'!G31+'с. Побит камък'!G31+'с. Просторно'!G31+'с. Пороище'!G31+'с. Радинград'!G31+'с. Раковски'!G31+'с. Стражец'!G31+'с. Топчии'!G31+'с. Ушинци'!G31+'с. Черковна'!G31+'с. Ясеновец'!G31+'гр. Разград'!G31</f>
        <v>0</v>
      </c>
      <c r="H31" s="22">
        <f>'с. Балкански'!H31+'с. Благоево'!H31+'с. Гецово'!H31+'с. Дряновец'!H31+'с. Дянково'!H31+'с. Киченица'!H31+'с. Липник'!H31+'с. Мортагоново'!H31+'с. Недоклан'!H31+'с. Осенец'!H31+'с. Островче'!H31+'с. Побит камък'!H31+'с. Просторно'!H31+'с. Пороище'!H31+'с. Радинград'!H31+'с. Раковски'!H31+'с. Стражец'!H31+'с. Топчии'!H31+'с. Ушинци'!H31+'с. Черковна'!H31+'с. Ясеновец'!H31+'гр. Разград'!H31</f>
        <v>0</v>
      </c>
      <c r="I31" s="22">
        <f>'с. Балкански'!I31+'с. Благоево'!I31+'с. Гецово'!I31+'с. Дряновец'!I31+'с. Дянково'!I31+'с. Киченица'!I31+'с. Липник'!I31+'с. Мортагоново'!I31+'с. Недоклан'!I31+'с. Осенец'!I31+'с. Островче'!I31+'с. Побит камък'!I31+'с. Просторно'!I31+'с. Пороище'!I31+'с. Радинград'!I31+'с. Раковски'!I31+'с. Стражец'!I31+'с. Топчии'!I31+'с. Ушинци'!I31+'с. Черковна'!I31+'с. Ясеновец'!I31+'гр. Разград'!I31</f>
        <v>0</v>
      </c>
      <c r="J31" s="22">
        <f>'с. Балкански'!J31+'с. Благоево'!J31+'с. Гецово'!J31+'с. Дряновец'!J31+'с. Дянково'!J31+'с. Киченица'!J31+'с. Липник'!J31+'с. Мортагоново'!J31+'с. Недоклан'!J31+'с. Осенец'!J31+'с. Островче'!J31+'с. Побит камък'!J31+'с. Просторно'!J31+'с. Пороище'!J31+'с. Радинград'!J31+'с. Раковски'!J31+'с. Стражец'!J31+'с. Топчии'!J31+'с. Ушинци'!J31+'с. Черковна'!J31+'с. Ясеновец'!J31+'гр. Разград'!J31</f>
        <v>0</v>
      </c>
      <c r="K31" s="22">
        <f>'с. Балкански'!K31+'с. Благоево'!K31+'с. Гецово'!K31+'с. Дряновец'!K31+'с. Дянково'!K31+'с. Киченица'!K31+'с. Липник'!K31+'с. Мортагоново'!K31+'с. Недоклан'!K31+'с. Осенец'!K31+'с. Островче'!K31+'с. Побит камък'!K31+'с. Просторно'!K31+'с. Пороище'!K31+'с. Радинград'!K31+'с. Раковски'!K31+'с. Стражец'!K31+'с. Топчии'!K31+'с. Ушинци'!K31+'с. Черковна'!K31+'с. Ясеновец'!K31+'гр. Разград'!K31</f>
        <v>0</v>
      </c>
      <c r="L31" s="22">
        <f>'с. Балкански'!L31+'с. Благоево'!L31+'с. Гецово'!L31+'с. Дряновец'!L31+'с. Дянково'!L31+'с. Киченица'!L31+'с. Липник'!L31+'с. Мортагоново'!L31+'с. Недоклан'!L31+'с. Осенец'!L31+'с. Островче'!L31+'с. Побит камък'!L31+'с. Просторно'!L31+'с. Пороище'!L31+'с. Радинград'!L31+'с. Раковски'!L31+'с. Стражец'!L31+'с. Топчии'!L31+'с. Ушинци'!L31+'с. Черковна'!L31+'с. Ясеновец'!L31+'гр. Разград'!L31</f>
        <v>0</v>
      </c>
      <c r="M31" s="22">
        <f>'с. Балкански'!M31+'с. Благоево'!M31+'с. Гецово'!M31+'с. Дряновец'!M31+'с. Дянково'!M31+'с. Киченица'!M31+'с. Липник'!M31+'с. Мортагоново'!M31+'с. Недоклан'!M31+'с. Осенец'!M31+'с. Островче'!M31+'с. Побит камък'!M31+'с. Просторно'!M31+'с. Пороище'!M31+'с. Радинград'!M31+'с. Раковски'!M31+'с. Стражец'!M31+'с. Топчии'!M31+'с. Ушинци'!M31+'с. Черковна'!M31+'с. Ясеновец'!M31+'гр. Разград'!M31</f>
        <v>0</v>
      </c>
      <c r="N31" s="22">
        <f t="shared" si="7"/>
        <v>0</v>
      </c>
      <c r="O31" s="23">
        <f>'с. Балкански'!O31+'с. Благоево'!O31+'с. Гецово'!O31+'с. Дряновец'!O31+'с. Дянково'!O31+'с. Киченица'!O31+'с. Липник'!O31+'с. Мортагоново'!O31+'с. Недоклан'!O31+'с. Осенец'!O31+'с. Островче'!O31+'с. Побит камък'!O31+'с. Просторно'!O31+'с. Пороище'!O31+'с. Радинград'!O31+'с. Раковски'!O31+'с. Стражец'!O31+'с. Топчии'!O31+'с. Ушинци'!O31+'с. Черковна'!O31+'с. Ясеновец'!O31+'гр. Разград'!O31</f>
        <v>0</v>
      </c>
      <c r="P31" s="24">
        <f>'с. Балкански'!P31+'с. Благоево'!P31+'с. Гецово'!P31+'с. Дряновец'!P31+'с. Дянково'!P31+'с. Киченица'!P31+'с. Липник'!P31+'с. Мортагоново'!P31+'с. Недоклан'!P31+'с. Осенец'!P31+'с. Островче'!P31+'с. Побит камък'!P31+'с. Просторно'!P31+'с. Пороище'!P31+'с. Радинград'!P31+'с. Раковски'!P31+'с. Стражец'!P31+'с. Топчии'!P31+'с. Ушинци'!P31+'с. Черковна'!P31+'с. Ясеновец'!P31+'гр. Разград'!P31</f>
        <v>0</v>
      </c>
      <c r="Q31" s="22">
        <f>'с. Балкански'!Q31+'с. Благоево'!Q31+'с. Гецово'!Q31+'с. Дряновец'!Q31+'с. Дянково'!Q31+'с. Киченица'!Q31+'с. Липник'!Q31+'с. Мортагоново'!Q31+'с. Недоклан'!Q31+'с. Осенец'!Q31+'с. Островче'!Q31+'с. Побит камък'!Q31+'с. Просторно'!Q31+'с. Пороище'!Q31+'с. Радинград'!Q31+'с. Раковски'!Q31+'с. Стражец'!Q31+'с. Топчии'!Q31+'с. Ушинци'!Q31+'с. Черковна'!Q31+'с. Ясеновец'!Q31+'гр. Разград'!Q31</f>
        <v>0</v>
      </c>
      <c r="R31" s="25">
        <f t="shared" si="8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'с. Балкански'!C32+'с. Благоево'!C32+'с. Гецово'!C32+'с. Дряновец'!C32+'с. Дянково'!C32+'с. Киченица'!C32+'с. Липник'!C32+'с. Мортагоново'!C32+'с. Недоклан'!C32+'с. Осенец'!C32+'с. Островче'!C32+'с. Побит камък'!C32+'с. Просторно'!C32+'с. Пороище'!C32+'с. Радинград'!C32+'с. Раковски'!C32+'с. Стражец'!C32+'с. Топчии'!C32+'с. Ушинци'!C32+'с. Черковна'!C32+'с. Ясеновец'!C32+'гр. Разград'!C32</f>
        <v>22663.4</v>
      </c>
      <c r="D32" s="22">
        <f>'с. Балкански'!D32+'с. Благоево'!D32+'с. Гецово'!D32+'с. Дряновец'!D32+'с. Дянково'!D32+'с. Киченица'!D32+'с. Липник'!D32+'с. Мортагоново'!D32+'с. Недоклан'!D32+'с. Осенец'!D32+'с. Островче'!D32+'с. Побит камък'!D32+'с. Просторно'!D32+'с. Пороище'!D32+'с. Радинград'!D32+'с. Раковски'!D32+'с. Стражец'!D32+'с. Топчии'!D32+'с. Ушинци'!D32+'с. Черковна'!D32+'с. Ясеновец'!D32+'гр. Разград'!D32</f>
        <v>0</v>
      </c>
      <c r="E32" s="22">
        <f>'с. Балкански'!E32+'с. Благоево'!E32+'с. Гецово'!E32+'с. Дряновец'!E32+'с. Дянково'!E32+'с. Киченица'!E32+'с. Липник'!E32+'с. Мортагоново'!E32+'с. Недоклан'!E32+'с. Осенец'!E32+'с. Островче'!E32+'с. Побит камък'!E32+'с. Просторно'!E32+'с. Пороище'!E32+'с. Радинград'!E32+'с. Раковски'!E32+'с. Стражец'!E32+'с. Топчии'!E32+'с. Ушинци'!E32+'с. Черковна'!E32+'с. Ясеновец'!E32+'гр. Разград'!E32</f>
        <v>0</v>
      </c>
      <c r="F32" s="22">
        <f>'с. Балкански'!F32+'с. Благоево'!F32+'с. Гецово'!F32+'с. Дряновец'!F32+'с. Дянково'!F32+'с. Киченица'!F32+'с. Липник'!F32+'с. Мортагоново'!F32+'с. Недоклан'!F32+'с. Осенец'!F32+'с. Островче'!F32+'с. Побит камък'!F32+'с. Просторно'!F32+'с. Пороище'!F32+'с. Радинград'!F32+'с. Раковски'!F32+'с. Стражец'!F32+'с. Топчии'!F32+'с. Ушинци'!F32+'с. Черковна'!F32+'с. Ясеновец'!F32+'гр. Разград'!F32</f>
        <v>0</v>
      </c>
      <c r="G32" s="22">
        <f>'с. Балкански'!G32+'с. Благоево'!G32+'с. Гецово'!G32+'с. Дряновец'!G32+'с. Дянково'!G32+'с. Киченица'!G32+'с. Липник'!G32+'с. Мортагоново'!G32+'с. Недоклан'!G32+'с. Осенец'!G32+'с. Островче'!G32+'с. Побит камък'!G32+'с. Просторно'!G32+'с. Пороище'!G32+'с. Радинград'!G32+'с. Раковски'!G32+'с. Стражец'!G32+'с. Топчии'!G32+'с. Ушинци'!G32+'с. Черковна'!G32+'с. Ясеновец'!G32+'гр. Разград'!G32</f>
        <v>0</v>
      </c>
      <c r="H32" s="22">
        <f>'с. Балкански'!H32+'с. Благоево'!H32+'с. Гецово'!H32+'с. Дряновец'!H32+'с. Дянково'!H32+'с. Киченица'!H32+'с. Липник'!H32+'с. Мортагоново'!H32+'с. Недоклан'!H32+'с. Осенец'!H32+'с. Островче'!H32+'с. Побит камък'!H32+'с. Просторно'!H32+'с. Пороище'!H32+'с. Радинград'!H32+'с. Раковски'!H32+'с. Стражец'!H32+'с. Топчии'!H32+'с. Ушинци'!H32+'с. Черковна'!H32+'с. Ясеновец'!H32+'гр. Разград'!H32</f>
        <v>22584.959999999999</v>
      </c>
      <c r="I32" s="22">
        <f>'с. Балкански'!I32+'с. Благоево'!I32+'с. Гецово'!I32+'с. Дряновец'!I32+'с. Дянково'!I32+'с. Киченица'!I32+'с. Липник'!I32+'с. Мортагоново'!I32+'с. Недоклан'!I32+'с. Осенец'!I32+'с. Островче'!I32+'с. Побит камък'!I32+'с. Просторно'!I32+'с. Пороище'!I32+'с. Радинград'!I32+'с. Раковски'!I32+'с. Стражец'!I32+'с. Топчии'!I32+'с. Ушинци'!I32+'с. Черковна'!I32+'с. Ясеновец'!I32+'гр. Разград'!I32</f>
        <v>0</v>
      </c>
      <c r="J32" s="22">
        <f>'с. Балкански'!J32+'с. Благоево'!J32+'с. Гецово'!J32+'с. Дряновец'!J32+'с. Дянково'!J32+'с. Киченица'!J32+'с. Липник'!J32+'с. Мортагоново'!J32+'с. Недоклан'!J32+'с. Осенец'!J32+'с. Островче'!J32+'с. Побит камък'!J32+'с. Просторно'!J32+'с. Пороище'!J32+'с. Радинград'!J32+'с. Раковски'!J32+'с. Стражец'!J32+'с. Топчии'!J32+'с. Ушинци'!J32+'с. Черковна'!J32+'с. Ясеновец'!J32+'гр. Разград'!J32</f>
        <v>0</v>
      </c>
      <c r="K32" s="22">
        <f>'с. Балкански'!K32+'с. Благоево'!K32+'с. Гецово'!K32+'с. Дряновец'!K32+'с. Дянково'!K32+'с. Киченица'!K32+'с. Липник'!K32+'с. Мортагоново'!K32+'с. Недоклан'!K32+'с. Осенец'!K32+'с. Островче'!K32+'с. Побит камък'!K32+'с. Просторно'!K32+'с. Пороище'!K32+'с. Радинград'!K32+'с. Раковски'!K32+'с. Стражец'!K32+'с. Топчии'!K32+'с. Ушинци'!K32+'с. Черковна'!K32+'с. Ясеновец'!K32+'гр. Разград'!K32</f>
        <v>0</v>
      </c>
      <c r="L32" s="22">
        <f>'с. Балкански'!L32+'с. Благоево'!L32+'с. Гецово'!L32+'с. Дряновец'!L32+'с. Дянково'!L32+'с. Киченица'!L32+'с. Липник'!L32+'с. Мортагоново'!L32+'с. Недоклан'!L32+'с. Осенец'!L32+'с. Островче'!L32+'с. Побит камък'!L32+'с. Просторно'!L32+'с. Пороище'!L32+'с. Радинград'!L32+'с. Раковски'!L32+'с. Стражец'!L32+'с. Топчии'!L32+'с. Ушинци'!L32+'с. Черковна'!L32+'с. Ясеновец'!L32+'гр. Разград'!L32</f>
        <v>0</v>
      </c>
      <c r="M32" s="22">
        <f>'с. Балкански'!M32+'с. Благоево'!M32+'с. Гецово'!M32+'с. Дряновец'!M32+'с. Дянково'!M32+'с. Киченица'!M32+'с. Липник'!M32+'с. Мортагоново'!M32+'с. Недоклан'!M32+'с. Осенец'!M32+'с. Островче'!M32+'с. Побит камък'!M32+'с. Просторно'!M32+'с. Пороище'!M32+'с. Радинград'!M32+'с. Раковски'!M32+'с. Стражец'!M32+'с. Топчии'!M32+'с. Ушинци'!M32+'с. Черковна'!M32+'с. Ясеновец'!M32+'гр. Разград'!M32</f>
        <v>0</v>
      </c>
      <c r="N32" s="22">
        <f t="shared" si="7"/>
        <v>22584.959999999999</v>
      </c>
      <c r="O32" s="23">
        <f>'с. Балкански'!O32+'с. Благоево'!O32+'с. Гецово'!O32+'с. Дряновец'!O32+'с. Дянково'!O32+'с. Киченица'!O32+'с. Липник'!O32+'с. Мортагоново'!O32+'с. Недоклан'!O32+'с. Осенец'!O32+'с. Островче'!O32+'с. Побит камък'!O32+'с. Просторно'!O32+'с. Пороище'!O32+'с. Радинград'!O32+'с. Раковски'!O32+'с. Стражец'!O32+'с. Топчии'!O32+'с. Ушинци'!O32+'с. Черковна'!O32+'с. Ясеновец'!O32+'гр. Разград'!O32</f>
        <v>0</v>
      </c>
      <c r="P32" s="24">
        <f>'с. Балкански'!P32+'с. Благоево'!P32+'с. Гецово'!P32+'с. Дряновец'!P32+'с. Дянково'!P32+'с. Киченица'!P32+'с. Липник'!P32+'с. Мортагоново'!P32+'с. Недоклан'!P32+'с. Осенец'!P32+'с. Островче'!P32+'с. Побит камък'!P32+'с. Просторно'!P32+'с. Пороище'!P32+'с. Радинград'!P32+'с. Раковски'!P32+'с. Стражец'!P32+'с. Топчии'!P32+'с. Ушинци'!P32+'с. Черковна'!P32+'с. Ясеновец'!P32+'гр. Разград'!P32</f>
        <v>0</v>
      </c>
      <c r="Q32" s="22">
        <f>'с. Балкански'!Q32+'с. Благоево'!Q32+'с. Гецово'!Q32+'с. Дряновец'!Q32+'с. Дянково'!Q32+'с. Киченица'!Q32+'с. Липник'!Q32+'с. Мортагоново'!Q32+'с. Недоклан'!Q32+'с. Осенец'!Q32+'с. Островче'!Q32+'с. Побит камък'!Q32+'с. Просторно'!Q32+'с. Пороище'!Q32+'с. Радинград'!Q32+'с. Раковски'!Q32+'с. Стражец'!Q32+'с. Топчии'!Q32+'с. Ушинци'!Q32+'с. Черковна'!Q32+'с. Ясеновец'!Q32+'гр. Разград'!Q32</f>
        <v>0</v>
      </c>
      <c r="R32" s="25">
        <f t="shared" si="8"/>
        <v>78.44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'с. Балкански'!C33+'с. Благоево'!C33+'с. Гецово'!C33+'с. Дряновец'!C33+'с. Дянково'!C33+'с. Киченица'!C33+'с. Липник'!C33+'с. Мортагоново'!C33+'с. Недоклан'!C33+'с. Осенец'!C33+'с. Островче'!C33+'с. Побит камък'!C33+'с. Просторно'!C33+'с. Пороище'!C33+'с. Радинград'!C33+'с. Раковски'!C33+'с. Стражец'!C33+'с. Топчии'!C33+'с. Ушинци'!C33+'с. Черковна'!C33+'с. Ясеновец'!C33+'гр. Разград'!C33</f>
        <v>557778.14</v>
      </c>
      <c r="D33" s="22">
        <f>'с. Балкански'!D33+'с. Благоево'!D33+'с. Гецово'!D33+'с. Дряновец'!D33+'с. Дянково'!D33+'с. Киченица'!D33+'с. Липник'!D33+'с. Мортагоново'!D33+'с. Недоклан'!D33+'с. Осенец'!D33+'с. Островче'!D33+'с. Побит камък'!D33+'с. Просторно'!D33+'с. Пороище'!D33+'с. Радинград'!D33+'с. Раковски'!D33+'с. Стражец'!D33+'с. Топчии'!D33+'с. Ушинци'!D33+'с. Черковна'!D33+'с. Ясеновец'!D33+'гр. Разград'!D33</f>
        <v>0</v>
      </c>
      <c r="E33" s="22">
        <f>'с. Балкански'!E33+'с. Благоево'!E33+'с. Гецово'!E33+'с. Дряновец'!E33+'с. Дянково'!E33+'с. Киченица'!E33+'с. Липник'!E33+'с. Мортагоново'!E33+'с. Недоклан'!E33+'с. Осенец'!E33+'с. Островче'!E33+'с. Побит камък'!E33+'с. Просторно'!E33+'с. Пороище'!E33+'с. Радинград'!E33+'с. Раковски'!E33+'с. Стражец'!E33+'с. Топчии'!E33+'с. Ушинци'!E33+'с. Черковна'!E33+'с. Ясеновец'!E33+'гр. Разград'!E33</f>
        <v>0</v>
      </c>
      <c r="F33" s="22">
        <f>'с. Балкански'!F33+'с. Благоево'!F33+'с. Гецово'!F33+'с. Дряновец'!F33+'с. Дянково'!F33+'с. Киченица'!F33+'с. Липник'!F33+'с. Мортагоново'!F33+'с. Недоклан'!F33+'с. Осенец'!F33+'с. Островче'!F33+'с. Побит камък'!F33+'с. Просторно'!F33+'с. Пороище'!F33+'с. Радинград'!F33+'с. Раковски'!F33+'с. Стражец'!F33+'с. Топчии'!F33+'с. Ушинци'!F33+'с. Черковна'!F33+'с. Ясеновец'!F33+'гр. Разград'!F33</f>
        <v>0</v>
      </c>
      <c r="G33" s="22">
        <f>'с. Балкански'!G33+'с. Благоево'!G33+'с. Гецово'!G33+'с. Дряновец'!G33+'с. Дянково'!G33+'с. Киченица'!G33+'с. Липник'!G33+'с. Мортагоново'!G33+'с. Недоклан'!G33+'с. Осенец'!G33+'с. Островче'!G33+'с. Побит камък'!G33+'с. Просторно'!G33+'с. Пороище'!G33+'с. Радинград'!G33+'с. Раковски'!G33+'с. Стражец'!G33+'с. Топчии'!G33+'с. Ушинци'!G33+'с. Черковна'!G33+'с. Ясеновец'!G33+'гр. Разград'!G33</f>
        <v>0</v>
      </c>
      <c r="H33" s="22">
        <f>'с. Балкански'!H33+'с. Благоево'!H33+'с. Гецово'!H33+'с. Дряновец'!H33+'с. Дянково'!H33+'с. Киченица'!H33+'с. Липник'!H33+'с. Мортагоново'!H33+'с. Недоклан'!H33+'с. Осенец'!H33+'с. Островче'!H33+'с. Побит камък'!H33+'с. Просторно'!H33+'с. Пороище'!H33+'с. Радинград'!H33+'с. Раковски'!H33+'с. Стражец'!H33+'с. Топчии'!H33+'с. Ушинци'!H33+'с. Черковна'!H33+'с. Ясеновец'!H33+'гр. Разград'!H33</f>
        <v>557778.14</v>
      </c>
      <c r="I33" s="22">
        <f>'с. Балкански'!I33+'с. Благоево'!I33+'с. Гецово'!I33+'с. Дряновец'!I33+'с. Дянково'!I33+'с. Киченица'!I33+'с. Липник'!I33+'с. Мортагоново'!I33+'с. Недоклан'!I33+'с. Осенец'!I33+'с. Островче'!I33+'с. Побит камък'!I33+'с. Просторно'!I33+'с. Пороище'!I33+'с. Радинград'!I33+'с. Раковски'!I33+'с. Стражец'!I33+'с. Топчии'!I33+'с. Ушинци'!I33+'с. Черковна'!I33+'с. Ясеновец'!I33+'гр. Разград'!I33</f>
        <v>0</v>
      </c>
      <c r="J33" s="22">
        <f>'с. Балкански'!J33+'с. Благоево'!J33+'с. Гецово'!J33+'с. Дряновец'!J33+'с. Дянково'!J33+'с. Киченица'!J33+'с. Липник'!J33+'с. Мортагоново'!J33+'с. Недоклан'!J33+'с. Осенец'!J33+'с. Островче'!J33+'с. Побит камък'!J33+'с. Просторно'!J33+'с. Пороище'!J33+'с. Радинград'!J33+'с. Раковски'!J33+'с. Стражец'!J33+'с. Топчии'!J33+'с. Ушинци'!J33+'с. Черковна'!J33+'с. Ясеновец'!J33+'гр. Разград'!J33</f>
        <v>0</v>
      </c>
      <c r="K33" s="22">
        <f>'с. Балкански'!K33+'с. Благоево'!K33+'с. Гецово'!K33+'с. Дряновец'!K33+'с. Дянково'!K33+'с. Киченица'!K33+'с. Липник'!K33+'с. Мортагоново'!K33+'с. Недоклан'!K33+'с. Осенец'!K33+'с. Островче'!K33+'с. Побит камък'!K33+'с. Просторно'!K33+'с. Пороище'!K33+'с. Радинград'!K33+'с. Раковски'!K33+'с. Стражец'!K33+'с. Топчии'!K33+'с. Ушинци'!K33+'с. Черковна'!K33+'с. Ясеновец'!K33+'гр. Разград'!K33</f>
        <v>0</v>
      </c>
      <c r="L33" s="22">
        <f>'с. Балкански'!L33+'с. Благоево'!L33+'с. Гецово'!L33+'с. Дряновец'!L33+'с. Дянково'!L33+'с. Киченица'!L33+'с. Липник'!L33+'с. Мортагоново'!L33+'с. Недоклан'!L33+'с. Осенец'!L33+'с. Островче'!L33+'с. Побит камък'!L33+'с. Просторно'!L33+'с. Пороище'!L33+'с. Радинград'!L33+'с. Раковски'!L33+'с. Стражец'!L33+'с. Топчии'!L33+'с. Ушинци'!L33+'с. Черковна'!L33+'с. Ясеновец'!L33+'гр. Разград'!L33</f>
        <v>0</v>
      </c>
      <c r="M33" s="22">
        <f>'с. Балкански'!M33+'с. Благоево'!M33+'с. Гецово'!M33+'с. Дряновец'!M33+'с. Дянково'!M33+'с. Киченица'!M33+'с. Липник'!M33+'с. Мортагоново'!M33+'с. Недоклан'!M33+'с. Осенец'!M33+'с. Островче'!M33+'с. Побит камък'!M33+'с. Просторно'!M33+'с. Пороище'!M33+'с. Радинград'!M33+'с. Раковски'!M33+'с. Стражец'!M33+'с. Топчии'!M33+'с. Ушинци'!M33+'с. Черковна'!M33+'с. Ясеновец'!M33+'гр. Разград'!M33</f>
        <v>0</v>
      </c>
      <c r="N33" s="22">
        <f t="shared" si="7"/>
        <v>557778.14</v>
      </c>
      <c r="O33" s="23">
        <f>'с. Балкански'!O33+'с. Благоево'!O33+'с. Гецово'!O33+'с. Дряновец'!O33+'с. Дянково'!O33+'с. Киченица'!O33+'с. Липник'!O33+'с. Мортагоново'!O33+'с. Недоклан'!O33+'с. Осенец'!O33+'с. Островче'!O33+'с. Побит камък'!O33+'с. Просторно'!O33+'с. Пороище'!O33+'с. Радинград'!O33+'с. Раковски'!O33+'с. Стражец'!O33+'с. Топчии'!O33+'с. Ушинци'!O33+'с. Черковна'!O33+'с. Ясеновец'!O33+'гр. Разград'!O33</f>
        <v>0</v>
      </c>
      <c r="P33" s="24">
        <f>'с. Балкански'!P33+'с. Благоево'!P33+'с. Гецово'!P33+'с. Дряновец'!P33+'с. Дянково'!P33+'с. Киченица'!P33+'с. Липник'!P33+'с. Мортагоново'!P33+'с. Недоклан'!P33+'с. Осенец'!P33+'с. Островче'!P33+'с. Побит камък'!P33+'с. Просторно'!P33+'с. Пороище'!P33+'с. Радинград'!P33+'с. Раковски'!P33+'с. Стражец'!P33+'с. Топчии'!P33+'с. Ушинци'!P33+'с. Черковна'!P33+'с. Ясеновец'!P33+'гр. Разград'!P33</f>
        <v>0</v>
      </c>
      <c r="Q33" s="22">
        <f>'с. Балкански'!Q33+'с. Благоево'!Q33+'с. Гецово'!Q33+'с. Дряновец'!Q33+'с. Дянково'!Q33+'с. Киченица'!Q33+'с. Липник'!Q33+'с. Мортагоново'!Q33+'с. Недоклан'!Q33+'с. Осенец'!Q33+'с. Островче'!Q33+'с. Побит камък'!Q33+'с. Просторно'!Q33+'с. Пороище'!Q33+'с. Радинград'!Q33+'с. Раковски'!Q33+'с. Стражец'!Q33+'с. Топчии'!Q33+'с. Ушинци'!Q33+'с. Черковна'!Q33+'с. Ясеновец'!Q33+'гр. Разград'!Q33</f>
        <v>0</v>
      </c>
      <c r="R33" s="25">
        <f t="shared" si="8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f>'с. Балкански'!C34+'с. Благоево'!C34+'с. Гецово'!C34+'с. Дряновец'!C34+'с. Дянково'!C34+'с. Киченица'!C34+'с. Липник'!C34+'с. Мортагоново'!C34+'с. Недоклан'!C34+'с. Осенец'!C34+'с. Островче'!C34+'с. Побит камък'!C34+'с. Просторно'!C34+'с. Пороище'!C34+'с. Радинград'!C34+'с. Раковски'!C34+'с. Стражец'!C34+'с. Топчии'!C34+'с. Ушинци'!C34+'с. Черковна'!C34+'с. Ясеновец'!C34+'гр. Разград'!C34</f>
        <v>0</v>
      </c>
      <c r="D34" s="22">
        <f>'с. Балкански'!D34+'с. Благоево'!D34+'с. Гецово'!D34+'с. Дряновец'!D34+'с. Дянково'!D34+'с. Киченица'!D34+'с. Липник'!D34+'с. Мортагоново'!D34+'с. Недоклан'!D34+'с. Осенец'!D34+'с. Островче'!D34+'с. Побит камък'!D34+'с. Просторно'!D34+'с. Пороище'!D34+'с. Радинград'!D34+'с. Раковски'!D34+'с. Стражец'!D34+'с. Топчии'!D34+'с. Ушинци'!D34+'с. Черковна'!D34+'с. Ясеновец'!D34+'гр. Разград'!D34</f>
        <v>0</v>
      </c>
      <c r="E34" s="22">
        <f>'с. Балкански'!E34+'с. Благоево'!E34+'с. Гецово'!E34+'с. Дряновец'!E34+'с. Дянково'!E34+'с. Киченица'!E34+'с. Липник'!E34+'с. Мортагоново'!E34+'с. Недоклан'!E34+'с. Осенец'!E34+'с. Островче'!E34+'с. Побит камък'!E34+'с. Просторно'!E34+'с. Пороище'!E34+'с. Радинград'!E34+'с. Раковски'!E34+'с. Стражец'!E34+'с. Топчии'!E34+'с. Ушинци'!E34+'с. Черковна'!E34+'с. Ясеновец'!E34+'гр. Разград'!E34</f>
        <v>0</v>
      </c>
      <c r="F34" s="22">
        <f>'с. Балкански'!F34+'с. Благоево'!F34+'с. Гецово'!F34+'с. Дряновец'!F34+'с. Дянково'!F34+'с. Киченица'!F34+'с. Липник'!F34+'с. Мортагоново'!F34+'с. Недоклан'!F34+'с. Осенец'!F34+'с. Островче'!F34+'с. Побит камък'!F34+'с. Просторно'!F34+'с. Пороище'!F34+'с. Радинград'!F34+'с. Раковски'!F34+'с. Стражец'!F34+'с. Топчии'!F34+'с. Ушинци'!F34+'с. Черковна'!F34+'с. Ясеновец'!F34+'гр. Разград'!F34</f>
        <v>0</v>
      </c>
      <c r="G34" s="22">
        <f>'с. Балкански'!G34+'с. Благоево'!G34+'с. Гецово'!G34+'с. Дряновец'!G34+'с. Дянково'!G34+'с. Киченица'!G34+'с. Липник'!G34+'с. Мортагоново'!G34+'с. Недоклан'!G34+'с. Осенец'!G34+'с. Островче'!G34+'с. Побит камък'!G34+'с. Просторно'!G34+'с. Пороище'!G34+'с. Радинград'!G34+'с. Раковски'!G34+'с. Стражец'!G34+'с. Топчии'!G34+'с. Ушинци'!G34+'с. Черковна'!G34+'с. Ясеновец'!G34+'гр. Разград'!G34</f>
        <v>0</v>
      </c>
      <c r="H34" s="22">
        <f>'с. Балкански'!H34+'с. Благоево'!H34+'с. Гецово'!H34+'с. Дряновец'!H34+'с. Дянково'!H34+'с. Киченица'!H34+'с. Липник'!H34+'с. Мортагоново'!H34+'с. Недоклан'!H34+'с. Осенец'!H34+'с. Островче'!H34+'с. Побит камък'!H34+'с. Просторно'!H34+'с. Пороище'!H34+'с. Радинград'!H34+'с. Раковски'!H34+'с. Стражец'!H34+'с. Топчии'!H34+'с. Ушинци'!H34+'с. Черковна'!H34+'с. Ясеновец'!H34+'гр. Разград'!H34</f>
        <v>0</v>
      </c>
      <c r="I34" s="22">
        <f>'с. Балкански'!I34+'с. Благоево'!I34+'с. Гецово'!I34+'с. Дряновец'!I34+'с. Дянково'!I34+'с. Киченица'!I34+'с. Липник'!I34+'с. Мортагоново'!I34+'с. Недоклан'!I34+'с. Осенец'!I34+'с. Островче'!I34+'с. Побит камък'!I34+'с. Просторно'!I34+'с. Пороище'!I34+'с. Радинград'!I34+'с. Раковски'!I34+'с. Стражец'!I34+'с. Топчии'!I34+'с. Ушинци'!I34+'с. Черковна'!I34+'с. Ясеновец'!I34+'гр. Разград'!I34</f>
        <v>0</v>
      </c>
      <c r="J34" s="22">
        <f>'с. Балкански'!J34+'с. Благоево'!J34+'с. Гецово'!J34+'с. Дряновец'!J34+'с. Дянково'!J34+'с. Киченица'!J34+'с. Липник'!J34+'с. Мортагоново'!J34+'с. Недоклан'!J34+'с. Осенец'!J34+'с. Островче'!J34+'с. Побит камък'!J34+'с. Просторно'!J34+'с. Пороище'!J34+'с. Радинград'!J34+'с. Раковски'!J34+'с. Стражец'!J34+'с. Топчии'!J34+'с. Ушинци'!J34+'с. Черковна'!J34+'с. Ясеновец'!J34+'гр. Разград'!J34</f>
        <v>0</v>
      </c>
      <c r="K34" s="22">
        <f>'с. Балкански'!K34+'с. Благоево'!K34+'с. Гецово'!K34+'с. Дряновец'!K34+'с. Дянково'!K34+'с. Киченица'!K34+'с. Липник'!K34+'с. Мортагоново'!K34+'с. Недоклан'!K34+'с. Осенец'!K34+'с. Островче'!K34+'с. Побит камък'!K34+'с. Просторно'!K34+'с. Пороище'!K34+'с. Радинград'!K34+'с. Раковски'!K34+'с. Стражец'!K34+'с. Топчии'!K34+'с. Ушинци'!K34+'с. Черковна'!K34+'с. Ясеновец'!K34+'гр. Разград'!K34</f>
        <v>0</v>
      </c>
      <c r="L34" s="22">
        <f>'с. Балкански'!L34+'с. Благоево'!L34+'с. Гецово'!L34+'с. Дряновец'!L34+'с. Дянково'!L34+'с. Киченица'!L34+'с. Липник'!L34+'с. Мортагоново'!L34+'с. Недоклан'!L34+'с. Осенец'!L34+'с. Островче'!L34+'с. Побит камък'!L34+'с. Просторно'!L34+'с. Пороище'!L34+'с. Радинград'!L34+'с. Раковски'!L34+'с. Стражец'!L34+'с. Топчии'!L34+'с. Ушинци'!L34+'с. Черковна'!L34+'с. Ясеновец'!L34+'гр. Разград'!L34</f>
        <v>0</v>
      </c>
      <c r="M34" s="22">
        <f>'с. Балкански'!M34+'с. Благоево'!M34+'с. Гецово'!M34+'с. Дряновец'!M34+'с. Дянково'!M34+'с. Киченица'!M34+'с. Липник'!M34+'с. Мортагоново'!M34+'с. Недоклан'!M34+'с. Осенец'!M34+'с. Островче'!M34+'с. Побит камък'!M34+'с. Просторно'!M34+'с. Пороище'!M34+'с. Радинград'!M34+'с. Раковски'!M34+'с. Стражец'!M34+'с. Топчии'!M34+'с. Ушинци'!M34+'с. Черковна'!M34+'с. Ясеновец'!M34+'гр. Разград'!M34</f>
        <v>0</v>
      </c>
      <c r="N34" s="22">
        <f t="shared" si="7"/>
        <v>0</v>
      </c>
      <c r="O34" s="23">
        <f>'с. Балкански'!O34+'с. Благоево'!O34+'с. Гецово'!O34+'с. Дряновец'!O34+'с. Дянково'!O34+'с. Киченица'!O34+'с. Липник'!O34+'с. Мортагоново'!O34+'с. Недоклан'!O34+'с. Осенец'!O34+'с. Островче'!O34+'с. Побит камък'!O34+'с. Просторно'!O34+'с. Пороище'!O34+'с. Радинград'!O34+'с. Раковски'!O34+'с. Стражец'!O34+'с. Топчии'!O34+'с. Ушинци'!O34+'с. Черковна'!O34+'с. Ясеновец'!O34+'гр. Разград'!O34</f>
        <v>0</v>
      </c>
      <c r="P34" s="24">
        <f>'с. Балкански'!P34+'с. Благоево'!P34+'с. Гецово'!P34+'с. Дряновец'!P34+'с. Дянково'!P34+'с. Киченица'!P34+'с. Липник'!P34+'с. Мортагоново'!P34+'с. Недоклан'!P34+'с. Осенец'!P34+'с. Островче'!P34+'с. Побит камък'!P34+'с. Просторно'!P34+'с. Пороище'!P34+'с. Радинград'!P34+'с. Раковски'!P34+'с. Стражец'!P34+'с. Топчии'!P34+'с. Ушинци'!P34+'с. Черковна'!P34+'с. Ясеновец'!P34+'гр. Разград'!P34</f>
        <v>0</v>
      </c>
      <c r="Q34" s="22">
        <f>'с. Балкански'!Q34+'с. Благоево'!Q34+'с. Гецово'!Q34+'с. Дряновец'!Q34+'с. Дянково'!Q34+'с. Киченица'!Q34+'с. Липник'!Q34+'с. Мортагоново'!Q34+'с. Недоклан'!Q34+'с. Осенец'!Q34+'с. Островче'!Q34+'с. Побит камък'!Q34+'с. Просторно'!Q34+'с. Пороище'!Q34+'с. Радинград'!Q34+'с. Раковски'!Q34+'с. Стражец'!Q34+'с. Топчии'!Q34+'с. Ушинци'!Q34+'с. Черковна'!Q34+'с. Ясеновец'!Q34+'гр. Разград'!Q34</f>
        <v>0</v>
      </c>
      <c r="R34" s="25">
        <f t="shared" si="8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f>'с. Балкански'!C35+'с. Благоево'!C35+'с. Гецово'!C35+'с. Дряновец'!C35+'с. Дянково'!C35+'с. Киченица'!C35+'с. Липник'!C35+'с. Мортагоново'!C35+'с. Недоклан'!C35+'с. Осенец'!C35+'с. Островче'!C35+'с. Побит камък'!C35+'с. Просторно'!C35+'с. Пороище'!C35+'с. Радинград'!C35+'с. Раковски'!C35+'с. Стражец'!C35+'с. Топчии'!C35+'с. Ушинци'!C35+'с. Черковна'!C35+'с. Ясеновец'!C35+'гр. Разград'!C35</f>
        <v>0</v>
      </c>
      <c r="D35" s="22">
        <f>'с. Балкански'!D35+'с. Благоево'!D35+'с. Гецово'!D35+'с. Дряновец'!D35+'с. Дянково'!D35+'с. Киченица'!D35+'с. Липник'!D35+'с. Мортагоново'!D35+'с. Недоклан'!D35+'с. Осенец'!D35+'с. Островче'!D35+'с. Побит камък'!D35+'с. Просторно'!D35+'с. Пороище'!D35+'с. Радинград'!D35+'с. Раковски'!D35+'с. Стражец'!D35+'с. Топчии'!D35+'с. Ушинци'!D35+'с. Черковна'!D35+'с. Ясеновец'!D35+'гр. Разград'!D35</f>
        <v>0</v>
      </c>
      <c r="E35" s="22">
        <f>'с. Балкански'!E35+'с. Благоево'!E35+'с. Гецово'!E35+'с. Дряновец'!E35+'с. Дянково'!E35+'с. Киченица'!E35+'с. Липник'!E35+'с. Мортагоново'!E35+'с. Недоклан'!E35+'с. Осенец'!E35+'с. Островче'!E35+'с. Побит камък'!E35+'с. Просторно'!E35+'с. Пороище'!E35+'с. Радинград'!E35+'с. Раковски'!E35+'с. Стражец'!E35+'с. Топчии'!E35+'с. Ушинци'!E35+'с. Черковна'!E35+'с. Ясеновец'!E35+'гр. Разград'!E35</f>
        <v>0</v>
      </c>
      <c r="F35" s="22">
        <f>'с. Балкански'!F35+'с. Благоево'!F35+'с. Гецово'!F35+'с. Дряновец'!F35+'с. Дянково'!F35+'с. Киченица'!F35+'с. Липник'!F35+'с. Мортагоново'!F35+'с. Недоклан'!F35+'с. Осенец'!F35+'с. Островче'!F35+'с. Побит камък'!F35+'с. Просторно'!F35+'с. Пороище'!F35+'с. Радинград'!F35+'с. Раковски'!F35+'с. Стражец'!F35+'с. Топчии'!F35+'с. Ушинци'!F35+'с. Черковна'!F35+'с. Ясеновец'!F35+'гр. Разград'!F35</f>
        <v>0</v>
      </c>
      <c r="G35" s="22">
        <f>'с. Балкански'!G35+'с. Благоево'!G35+'с. Гецово'!G35+'с. Дряновец'!G35+'с. Дянково'!G35+'с. Киченица'!G35+'с. Липник'!G35+'с. Мортагоново'!G35+'с. Недоклан'!G35+'с. Осенец'!G35+'с. Островче'!G35+'с. Побит камък'!G35+'с. Просторно'!G35+'с. Пороище'!G35+'с. Радинград'!G35+'с. Раковски'!G35+'с. Стражец'!G35+'с. Топчии'!G35+'с. Ушинци'!G35+'с. Черковна'!G35+'с. Ясеновец'!G35+'гр. Разград'!G35</f>
        <v>0</v>
      </c>
      <c r="H35" s="22">
        <f>'с. Балкански'!H35+'с. Благоево'!H35+'с. Гецово'!H35+'с. Дряновец'!H35+'с. Дянково'!H35+'с. Киченица'!H35+'с. Липник'!H35+'с. Мортагоново'!H35+'с. Недоклан'!H35+'с. Осенец'!H35+'с. Островче'!H35+'с. Побит камък'!H35+'с. Просторно'!H35+'с. Пороище'!H35+'с. Радинград'!H35+'с. Раковски'!H35+'с. Стражец'!H35+'с. Топчии'!H35+'с. Ушинци'!H35+'с. Черковна'!H35+'с. Ясеновец'!H35+'гр. Разград'!H35</f>
        <v>0</v>
      </c>
      <c r="I35" s="22">
        <f>'с. Балкански'!I35+'с. Благоево'!I35+'с. Гецово'!I35+'с. Дряновец'!I35+'с. Дянково'!I35+'с. Киченица'!I35+'с. Липник'!I35+'с. Мортагоново'!I35+'с. Недоклан'!I35+'с. Осенец'!I35+'с. Островче'!I35+'с. Побит камък'!I35+'с. Просторно'!I35+'с. Пороище'!I35+'с. Радинград'!I35+'с. Раковски'!I35+'с. Стражец'!I35+'с. Топчии'!I35+'с. Ушинци'!I35+'с. Черковна'!I35+'с. Ясеновец'!I35+'гр. Разград'!I35</f>
        <v>0</v>
      </c>
      <c r="J35" s="22">
        <f>'с. Балкански'!J35+'с. Благоево'!J35+'с. Гецово'!J35+'с. Дряновец'!J35+'с. Дянково'!J35+'с. Киченица'!J35+'с. Липник'!J35+'с. Мортагоново'!J35+'с. Недоклан'!J35+'с. Осенец'!J35+'с. Островче'!J35+'с. Побит камък'!J35+'с. Просторно'!J35+'с. Пороище'!J35+'с. Радинград'!J35+'с. Раковски'!J35+'с. Стражец'!J35+'с. Топчии'!J35+'с. Ушинци'!J35+'с. Черковна'!J35+'с. Ясеновец'!J35+'гр. Разград'!J35</f>
        <v>0</v>
      </c>
      <c r="K35" s="22">
        <f>'с. Балкански'!K35+'с. Благоево'!K35+'с. Гецово'!K35+'с. Дряновец'!K35+'с. Дянково'!K35+'с. Киченица'!K35+'с. Липник'!K35+'с. Мортагоново'!K35+'с. Недоклан'!K35+'с. Осенец'!K35+'с. Островче'!K35+'с. Побит камък'!K35+'с. Просторно'!K35+'с. Пороище'!K35+'с. Радинград'!K35+'с. Раковски'!K35+'с. Стражец'!K35+'с. Топчии'!K35+'с. Ушинци'!K35+'с. Черковна'!K35+'с. Ясеновец'!K35+'гр. Разград'!K35</f>
        <v>0</v>
      </c>
      <c r="L35" s="22">
        <f>'с. Балкански'!L35+'с. Благоево'!L35+'с. Гецово'!L35+'с. Дряновец'!L35+'с. Дянково'!L35+'с. Киченица'!L35+'с. Липник'!L35+'с. Мортагоново'!L35+'с. Недоклан'!L35+'с. Осенец'!L35+'с. Островче'!L35+'с. Побит камък'!L35+'с. Просторно'!L35+'с. Пороище'!L35+'с. Радинград'!L35+'с. Раковски'!L35+'с. Стражец'!L35+'с. Топчии'!L35+'с. Ушинци'!L35+'с. Черковна'!L35+'с. Ясеновец'!L35+'гр. Разград'!L35</f>
        <v>0</v>
      </c>
      <c r="M35" s="22">
        <f>'с. Балкански'!M35+'с. Благоево'!M35+'с. Гецово'!M35+'с. Дряновец'!M35+'с. Дянково'!M35+'с. Киченица'!M35+'с. Липник'!M35+'с. Мортагоново'!M35+'с. Недоклан'!M35+'с. Осенец'!M35+'с. Островче'!M35+'с. Побит камък'!M35+'с. Просторно'!M35+'с. Пороище'!M35+'с. Радинград'!M35+'с. Раковски'!M35+'с. Стражец'!M35+'с. Топчии'!M35+'с. Ушинци'!M35+'с. Черковна'!M35+'с. Ясеновец'!M35+'гр. Разград'!M35</f>
        <v>0</v>
      </c>
      <c r="N35" s="22">
        <f t="shared" si="7"/>
        <v>0</v>
      </c>
      <c r="O35" s="23">
        <f>'с. Балкански'!O35+'с. Благоево'!O35+'с. Гецово'!O35+'с. Дряновец'!O35+'с. Дянково'!O35+'с. Киченица'!O35+'с. Липник'!O35+'с. Мортагоново'!O35+'с. Недоклан'!O35+'с. Осенец'!O35+'с. Островче'!O35+'с. Побит камък'!O35+'с. Просторно'!O35+'с. Пороище'!O35+'с. Радинград'!O35+'с. Раковски'!O35+'с. Стражец'!O35+'с. Топчии'!O35+'с. Ушинци'!O35+'с. Черковна'!O35+'с. Ясеновец'!O35+'гр. Разград'!O35</f>
        <v>0</v>
      </c>
      <c r="P35" s="24">
        <f>'с. Балкански'!P35+'с. Благоево'!P35+'с. Гецово'!P35+'с. Дряновец'!P35+'с. Дянково'!P35+'с. Киченица'!P35+'с. Липник'!P35+'с. Мортагоново'!P35+'с. Недоклан'!P35+'с. Осенец'!P35+'с. Островче'!P35+'с. Побит камък'!P35+'с. Просторно'!P35+'с. Пороище'!P35+'с. Радинград'!P35+'с. Раковски'!P35+'с. Стражец'!P35+'с. Топчии'!P35+'с. Ушинци'!P35+'с. Черковна'!P35+'с. Ясеновец'!P35+'гр. Разград'!P35</f>
        <v>0</v>
      </c>
      <c r="Q35" s="22">
        <f>'с. Балкански'!Q35+'с. Благоево'!Q35+'с. Гецово'!Q35+'с. Дряновец'!Q35+'с. Дянково'!Q35+'с. Киченица'!Q35+'с. Липник'!Q35+'с. Мортагоново'!Q35+'с. Недоклан'!Q35+'с. Осенец'!Q35+'с. Островче'!Q35+'с. Побит камък'!Q35+'с. Просторно'!Q35+'с. Пороище'!Q35+'с. Радинград'!Q35+'с. Раковски'!Q35+'с. Стражец'!Q35+'с. Топчии'!Q35+'с. Ушинци'!Q35+'с. Черковна'!Q35+'с. Ясеновец'!Q35+'гр. Разград'!Q35</f>
        <v>0</v>
      </c>
      <c r="R35" s="25">
        <f t="shared" si="8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f>'с. Балкански'!C36+'с. Благоево'!C36+'с. Гецово'!C36+'с. Дряновец'!C36+'с. Дянково'!C36+'с. Киченица'!C36+'с. Липник'!C36+'с. Мортагоново'!C36+'с. Недоклан'!C36+'с. Осенец'!C36+'с. Островче'!C36+'с. Побит камък'!C36+'с. Просторно'!C36+'с. Пороище'!C36+'с. Радинград'!C36+'с. Раковски'!C36+'с. Стражец'!C36+'с. Топчии'!C36+'с. Ушинци'!C36+'с. Черковна'!C36+'с. Ясеновец'!C36+'гр. Разград'!C36</f>
        <v>0</v>
      </c>
      <c r="D36" s="22">
        <f>'с. Балкански'!D36+'с. Благоево'!D36+'с. Гецово'!D36+'с. Дряновец'!D36+'с. Дянково'!D36+'с. Киченица'!D36+'с. Липник'!D36+'с. Мортагоново'!D36+'с. Недоклан'!D36+'с. Осенец'!D36+'с. Островче'!D36+'с. Побит камък'!D36+'с. Просторно'!D36+'с. Пороище'!D36+'с. Радинград'!D36+'с. Раковски'!D36+'с. Стражец'!D36+'с. Топчии'!D36+'с. Ушинци'!D36+'с. Черковна'!D36+'с. Ясеновец'!D36+'гр. Разград'!D36</f>
        <v>0</v>
      </c>
      <c r="E36" s="22">
        <f>'с. Балкански'!E36+'с. Благоево'!E36+'с. Гецово'!E36+'с. Дряновец'!E36+'с. Дянково'!E36+'с. Киченица'!E36+'с. Липник'!E36+'с. Мортагоново'!E36+'с. Недоклан'!E36+'с. Осенец'!E36+'с. Островче'!E36+'с. Побит камък'!E36+'с. Просторно'!E36+'с. Пороище'!E36+'с. Радинград'!E36+'с. Раковски'!E36+'с. Стражец'!E36+'с. Топчии'!E36+'с. Ушинци'!E36+'с. Черковна'!E36+'с. Ясеновец'!E36+'гр. Разград'!E36</f>
        <v>0</v>
      </c>
      <c r="F36" s="22">
        <f>'с. Балкански'!F36+'с. Благоево'!F36+'с. Гецово'!F36+'с. Дряновец'!F36+'с. Дянково'!F36+'с. Киченица'!F36+'с. Липник'!F36+'с. Мортагоново'!F36+'с. Недоклан'!F36+'с. Осенец'!F36+'с. Островче'!F36+'с. Побит камък'!F36+'с. Просторно'!F36+'с. Пороище'!F36+'с. Радинград'!F36+'с. Раковски'!F36+'с. Стражец'!F36+'с. Топчии'!F36+'с. Ушинци'!F36+'с. Черковна'!F36+'с. Ясеновец'!F36+'гр. Разград'!F36</f>
        <v>0</v>
      </c>
      <c r="G36" s="22">
        <f>'с. Балкански'!G36+'с. Благоево'!G36+'с. Гецово'!G36+'с. Дряновец'!G36+'с. Дянково'!G36+'с. Киченица'!G36+'с. Липник'!G36+'с. Мортагоново'!G36+'с. Недоклан'!G36+'с. Осенец'!G36+'с. Островче'!G36+'с. Побит камък'!G36+'с. Просторно'!G36+'с. Пороище'!G36+'с. Радинград'!G36+'с. Раковски'!G36+'с. Стражец'!G36+'с. Топчии'!G36+'с. Ушинци'!G36+'с. Черковна'!G36+'с. Ясеновец'!G36+'гр. Разград'!G36</f>
        <v>0</v>
      </c>
      <c r="H36" s="22">
        <f>'с. Балкански'!H36+'с. Благоево'!H36+'с. Гецово'!H36+'с. Дряновец'!H36+'с. Дянково'!H36+'с. Киченица'!H36+'с. Липник'!H36+'с. Мортагоново'!H36+'с. Недоклан'!H36+'с. Осенец'!H36+'с. Островче'!H36+'с. Побит камък'!H36+'с. Просторно'!H36+'с. Пороище'!H36+'с. Радинград'!H36+'с. Раковски'!H36+'с. Стражец'!H36+'с. Топчии'!H36+'с. Ушинци'!H36+'с. Черковна'!H36+'с. Ясеновец'!H36+'гр. Разград'!H36</f>
        <v>0</v>
      </c>
      <c r="I36" s="22">
        <f>'с. Балкански'!I36+'с. Благоево'!I36+'с. Гецово'!I36+'с. Дряновец'!I36+'с. Дянково'!I36+'с. Киченица'!I36+'с. Липник'!I36+'с. Мортагоново'!I36+'с. Недоклан'!I36+'с. Осенец'!I36+'с. Островче'!I36+'с. Побит камък'!I36+'с. Просторно'!I36+'с. Пороище'!I36+'с. Радинград'!I36+'с. Раковски'!I36+'с. Стражец'!I36+'с. Топчии'!I36+'с. Ушинци'!I36+'с. Черковна'!I36+'с. Ясеновец'!I36+'гр. Разград'!I36</f>
        <v>0</v>
      </c>
      <c r="J36" s="22">
        <f>'с. Балкански'!J36+'с. Благоево'!J36+'с. Гецово'!J36+'с. Дряновец'!J36+'с. Дянково'!J36+'с. Киченица'!J36+'с. Липник'!J36+'с. Мортагоново'!J36+'с. Недоклан'!J36+'с. Осенец'!J36+'с. Островче'!J36+'с. Побит камък'!J36+'с. Просторно'!J36+'с. Пороище'!J36+'с. Радинград'!J36+'с. Раковски'!J36+'с. Стражец'!J36+'с. Топчии'!J36+'с. Ушинци'!J36+'с. Черковна'!J36+'с. Ясеновец'!J36+'гр. Разград'!J36</f>
        <v>0</v>
      </c>
      <c r="K36" s="22">
        <f>'с. Балкански'!K36+'с. Благоево'!K36+'с. Гецово'!K36+'с. Дряновец'!K36+'с. Дянково'!K36+'с. Киченица'!K36+'с. Липник'!K36+'с. Мортагоново'!K36+'с. Недоклан'!K36+'с. Осенец'!K36+'с. Островче'!K36+'с. Побит камък'!K36+'с. Просторно'!K36+'с. Пороище'!K36+'с. Радинград'!K36+'с. Раковски'!K36+'с. Стражец'!K36+'с. Топчии'!K36+'с. Ушинци'!K36+'с. Черковна'!K36+'с. Ясеновец'!K36+'гр. Разград'!K36</f>
        <v>0</v>
      </c>
      <c r="L36" s="22">
        <f>'с. Балкански'!L36+'с. Благоево'!L36+'с. Гецово'!L36+'с. Дряновец'!L36+'с. Дянково'!L36+'с. Киченица'!L36+'с. Липник'!L36+'с. Мортагоново'!L36+'с. Недоклан'!L36+'с. Осенец'!L36+'с. Островче'!L36+'с. Побит камък'!L36+'с. Просторно'!L36+'с. Пороище'!L36+'с. Радинград'!L36+'с. Раковски'!L36+'с. Стражец'!L36+'с. Топчии'!L36+'с. Ушинци'!L36+'с. Черковна'!L36+'с. Ясеновец'!L36+'гр. Разград'!L36</f>
        <v>0</v>
      </c>
      <c r="M36" s="22">
        <f>'с. Балкански'!M36+'с. Благоево'!M36+'с. Гецово'!M36+'с. Дряновец'!M36+'с. Дянково'!M36+'с. Киченица'!M36+'с. Липник'!M36+'с. Мортагоново'!M36+'с. Недоклан'!M36+'с. Осенец'!M36+'с. Островче'!M36+'с. Побит камък'!M36+'с. Просторно'!M36+'с. Пороище'!M36+'с. Радинград'!M36+'с. Раковски'!M36+'с. Стражец'!M36+'с. Топчии'!M36+'с. Ушинци'!M36+'с. Черковна'!M36+'с. Ясеновец'!M36+'гр. Разград'!M36</f>
        <v>0</v>
      </c>
      <c r="N36" s="22">
        <f t="shared" si="7"/>
        <v>0</v>
      </c>
      <c r="O36" s="23">
        <f>'с. Балкански'!O36+'с. Благоево'!O36+'с. Гецово'!O36+'с. Дряновец'!O36+'с. Дянково'!O36+'с. Киченица'!O36+'с. Липник'!O36+'с. Мортагоново'!O36+'с. Недоклан'!O36+'с. Осенец'!O36+'с. Островче'!O36+'с. Побит камък'!O36+'с. Просторно'!O36+'с. Пороище'!O36+'с. Радинград'!O36+'с. Раковски'!O36+'с. Стражец'!O36+'с. Топчии'!O36+'с. Ушинци'!O36+'с. Черковна'!O36+'с. Ясеновец'!O36+'гр. Разград'!O36</f>
        <v>0</v>
      </c>
      <c r="P36" s="24">
        <f>'с. Балкански'!P36+'с. Благоево'!P36+'с. Гецово'!P36+'с. Дряновец'!P36+'с. Дянково'!P36+'с. Киченица'!P36+'с. Липник'!P36+'с. Мортагоново'!P36+'с. Недоклан'!P36+'с. Осенец'!P36+'с. Островче'!P36+'с. Побит камък'!P36+'с. Просторно'!P36+'с. Пороище'!P36+'с. Радинград'!P36+'с. Раковски'!P36+'с. Стражец'!P36+'с. Топчии'!P36+'с. Ушинци'!P36+'с. Черковна'!P36+'с. Ясеновец'!P36+'гр. Разград'!P36</f>
        <v>0</v>
      </c>
      <c r="Q36" s="22">
        <f>'с. Балкански'!Q36+'с. Благоево'!Q36+'с. Гецово'!Q36+'с. Дряновец'!Q36+'с. Дянково'!Q36+'с. Киченица'!Q36+'с. Липник'!Q36+'с. Мортагоново'!Q36+'с. Недоклан'!Q36+'с. Осенец'!Q36+'с. Островче'!Q36+'с. Побит камък'!Q36+'с. Просторно'!Q36+'с. Пороище'!Q36+'с. Радинград'!Q36+'с. Раковски'!Q36+'с. Стражец'!Q36+'с. Топчии'!Q36+'с. Ушинци'!Q36+'с. Черковна'!Q36+'с. Ясеновец'!Q36+'гр. Разград'!Q36</f>
        <v>0</v>
      </c>
      <c r="R36" s="25">
        <f t="shared" si="8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f>'с. Балкански'!C37+'с. Благоево'!C37+'с. Гецово'!C37+'с. Дряновец'!C37+'с. Дянково'!C37+'с. Киченица'!C37+'с. Липник'!C37+'с. Мортагоново'!C37+'с. Недоклан'!C37+'с. Осенец'!C37+'с. Островче'!C37+'с. Побит камък'!C37+'с. Просторно'!C37+'с. Пороище'!C37+'с. Радинград'!C37+'с. Раковски'!C37+'с. Стражец'!C37+'с. Топчии'!C37+'с. Ушинци'!C37+'с. Черковна'!C37+'с. Ясеновец'!C37+'гр. Разград'!C37</f>
        <v>0</v>
      </c>
      <c r="D37" s="22">
        <f>'с. Балкански'!D37+'с. Благоево'!D37+'с. Гецово'!D37+'с. Дряновец'!D37+'с. Дянково'!D37+'с. Киченица'!D37+'с. Липник'!D37+'с. Мортагоново'!D37+'с. Недоклан'!D37+'с. Осенец'!D37+'с. Островче'!D37+'с. Побит камък'!D37+'с. Просторно'!D37+'с. Пороище'!D37+'с. Радинград'!D37+'с. Раковски'!D37+'с. Стражец'!D37+'с. Топчии'!D37+'с. Ушинци'!D37+'с. Черковна'!D37+'с. Ясеновец'!D37+'гр. Разград'!D37</f>
        <v>0</v>
      </c>
      <c r="E37" s="22">
        <f>'с. Балкански'!E37+'с. Благоево'!E37+'с. Гецово'!E37+'с. Дряновец'!E37+'с. Дянково'!E37+'с. Киченица'!E37+'с. Липник'!E37+'с. Мортагоново'!E37+'с. Недоклан'!E37+'с. Осенец'!E37+'с. Островче'!E37+'с. Побит камък'!E37+'с. Просторно'!E37+'с. Пороище'!E37+'с. Радинград'!E37+'с. Раковски'!E37+'с. Стражец'!E37+'с. Топчии'!E37+'с. Ушинци'!E37+'с. Черковна'!E37+'с. Ясеновец'!E37+'гр. Разград'!E37</f>
        <v>0</v>
      </c>
      <c r="F37" s="22">
        <f>'с. Балкански'!F37+'с. Благоево'!F37+'с. Гецово'!F37+'с. Дряновец'!F37+'с. Дянково'!F37+'с. Киченица'!F37+'с. Липник'!F37+'с. Мортагоново'!F37+'с. Недоклан'!F37+'с. Осенец'!F37+'с. Островче'!F37+'с. Побит камък'!F37+'с. Просторно'!F37+'с. Пороище'!F37+'с. Радинград'!F37+'с. Раковски'!F37+'с. Стражец'!F37+'с. Топчии'!F37+'с. Ушинци'!F37+'с. Черковна'!F37+'с. Ясеновец'!F37+'гр. Разград'!F37</f>
        <v>0</v>
      </c>
      <c r="G37" s="22">
        <f>'с. Балкански'!G37+'с. Благоево'!G37+'с. Гецово'!G37+'с. Дряновец'!G37+'с. Дянково'!G37+'с. Киченица'!G37+'с. Липник'!G37+'с. Мортагоново'!G37+'с. Недоклан'!G37+'с. Осенец'!G37+'с. Островче'!G37+'с. Побит камък'!G37+'с. Просторно'!G37+'с. Пороище'!G37+'с. Радинград'!G37+'с. Раковски'!G37+'с. Стражец'!G37+'с. Топчии'!G37+'с. Ушинци'!G37+'с. Черковна'!G37+'с. Ясеновец'!G37+'гр. Разград'!G37</f>
        <v>0</v>
      </c>
      <c r="H37" s="22">
        <f>'с. Балкански'!H37+'с. Благоево'!H37+'с. Гецово'!H37+'с. Дряновец'!H37+'с. Дянково'!H37+'с. Киченица'!H37+'с. Липник'!H37+'с. Мортагоново'!H37+'с. Недоклан'!H37+'с. Осенец'!H37+'с. Островче'!H37+'с. Побит камък'!H37+'с. Просторно'!H37+'с. Пороище'!H37+'с. Радинград'!H37+'с. Раковски'!H37+'с. Стражец'!H37+'с. Топчии'!H37+'с. Ушинци'!H37+'с. Черковна'!H37+'с. Ясеновец'!H37+'гр. Разград'!H37</f>
        <v>0</v>
      </c>
      <c r="I37" s="22">
        <f>'с. Балкански'!I37+'с. Благоево'!I37+'с. Гецово'!I37+'с. Дряновец'!I37+'с. Дянково'!I37+'с. Киченица'!I37+'с. Липник'!I37+'с. Мортагоново'!I37+'с. Недоклан'!I37+'с. Осенец'!I37+'с. Островче'!I37+'с. Побит камък'!I37+'с. Просторно'!I37+'с. Пороище'!I37+'с. Радинград'!I37+'с. Раковски'!I37+'с. Стражец'!I37+'с. Топчии'!I37+'с. Ушинци'!I37+'с. Черковна'!I37+'с. Ясеновец'!I37+'гр. Разград'!I37</f>
        <v>0</v>
      </c>
      <c r="J37" s="22">
        <f>'с. Балкански'!J37+'с. Благоево'!J37+'с. Гецово'!J37+'с. Дряновец'!J37+'с. Дянково'!J37+'с. Киченица'!J37+'с. Липник'!J37+'с. Мортагоново'!J37+'с. Недоклан'!J37+'с. Осенец'!J37+'с. Островче'!J37+'с. Побит камък'!J37+'с. Просторно'!J37+'с. Пороище'!J37+'с. Радинград'!J37+'с. Раковски'!J37+'с. Стражец'!J37+'с. Топчии'!J37+'с. Ушинци'!J37+'с. Черковна'!J37+'с. Ясеновец'!J37+'гр. Разград'!J37</f>
        <v>0</v>
      </c>
      <c r="K37" s="22">
        <f>'с. Балкански'!K37+'с. Благоево'!K37+'с. Гецово'!K37+'с. Дряновец'!K37+'с. Дянково'!K37+'с. Киченица'!K37+'с. Липник'!K37+'с. Мортагоново'!K37+'с. Недоклан'!K37+'с. Осенец'!K37+'с. Островче'!K37+'с. Побит камък'!K37+'с. Просторно'!K37+'с. Пороище'!K37+'с. Радинград'!K37+'с. Раковски'!K37+'с. Стражец'!K37+'с. Топчии'!K37+'с. Ушинци'!K37+'с. Черковна'!K37+'с. Ясеновец'!K37+'гр. Разград'!K37</f>
        <v>0</v>
      </c>
      <c r="L37" s="22">
        <f>'с. Балкански'!L37+'с. Благоево'!L37+'с. Гецово'!L37+'с. Дряновец'!L37+'с. Дянково'!L37+'с. Киченица'!L37+'с. Липник'!L37+'с. Мортагоново'!L37+'с. Недоклан'!L37+'с. Осенец'!L37+'с. Островче'!L37+'с. Побит камък'!L37+'с. Просторно'!L37+'с. Пороище'!L37+'с. Радинград'!L37+'с. Раковски'!L37+'с. Стражец'!L37+'с. Топчии'!L37+'с. Ушинци'!L37+'с. Черковна'!L37+'с. Ясеновец'!L37+'гр. Разград'!L37</f>
        <v>0</v>
      </c>
      <c r="M37" s="22">
        <f>'с. Балкански'!M37+'с. Благоево'!M37+'с. Гецово'!M37+'с. Дряновец'!M37+'с. Дянково'!M37+'с. Киченица'!M37+'с. Липник'!M37+'с. Мортагоново'!M37+'с. Недоклан'!M37+'с. Осенец'!M37+'с. Островче'!M37+'с. Побит камък'!M37+'с. Просторно'!M37+'с. Пороище'!M37+'с. Радинград'!M37+'с. Раковски'!M37+'с. Стражец'!M37+'с. Топчии'!M37+'с. Ушинци'!M37+'с. Черковна'!M37+'с. Ясеновец'!M37+'гр. Разград'!M37</f>
        <v>0</v>
      </c>
      <c r="N37" s="22">
        <f t="shared" si="7"/>
        <v>0</v>
      </c>
      <c r="O37" s="23">
        <f>'с. Балкански'!O37+'с. Благоево'!O37+'с. Гецово'!O37+'с. Дряновец'!O37+'с. Дянково'!O37+'с. Киченица'!O37+'с. Липник'!O37+'с. Мортагоново'!O37+'с. Недоклан'!O37+'с. Осенец'!O37+'с. Островче'!O37+'с. Побит камък'!O37+'с. Просторно'!O37+'с. Пороище'!O37+'с. Радинград'!O37+'с. Раковски'!O37+'с. Стражец'!O37+'с. Топчии'!O37+'с. Ушинци'!O37+'с. Черковна'!O37+'с. Ясеновец'!O37+'гр. Разград'!O37</f>
        <v>0</v>
      </c>
      <c r="P37" s="24">
        <f>'с. Балкански'!P37+'с. Благоево'!P37+'с. Гецово'!P37+'с. Дряновец'!P37+'с. Дянково'!P37+'с. Киченица'!P37+'с. Липник'!P37+'с. Мортагоново'!P37+'с. Недоклан'!P37+'с. Осенец'!P37+'с. Островче'!P37+'с. Побит камък'!P37+'с. Просторно'!P37+'с. Пороище'!P37+'с. Радинград'!P37+'с. Раковски'!P37+'с. Стражец'!P37+'с. Топчии'!P37+'с. Ушинци'!P37+'с. Черковна'!P37+'с. Ясеновец'!P37+'гр. Разград'!P37</f>
        <v>0</v>
      </c>
      <c r="Q37" s="22">
        <f>'с. Балкански'!Q37+'с. Благоево'!Q37+'с. Гецово'!Q37+'с. Дряновец'!Q37+'с. Дянково'!Q37+'с. Киченица'!Q37+'с. Липник'!Q37+'с. Мортагоново'!Q37+'с. Недоклан'!Q37+'с. Осенец'!Q37+'с. Островче'!Q37+'с. Побит камък'!Q37+'с. Просторно'!Q37+'с. Пороище'!Q37+'с. Радинград'!Q37+'с. Раковски'!Q37+'с. Стражец'!Q37+'с. Топчии'!Q37+'с. Ушинци'!Q37+'с. Черковна'!Q37+'с. Ясеновец'!Q37+'гр. Разград'!Q37</f>
        <v>0</v>
      </c>
      <c r="R37" s="25">
        <f t="shared" si="8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f>'с. Балкански'!C38+'с. Благоево'!C38+'с. Гецово'!C38+'с. Дряновец'!C38+'с. Дянково'!C38+'с. Киченица'!C38+'с. Липник'!C38+'с. Мортагоново'!C38+'с. Недоклан'!C38+'с. Осенец'!C38+'с. Островче'!C38+'с. Побит камък'!C38+'с. Просторно'!C38+'с. Пороище'!C38+'с. Радинград'!C38+'с. Раковски'!C38+'с. Стражец'!C38+'с. Топчии'!C38+'с. Ушинци'!C38+'с. Черковна'!C38+'с. Ясеновец'!C38+'гр. Разград'!C38</f>
        <v>25785.98</v>
      </c>
      <c r="D38" s="22">
        <f>'с. Балкански'!D38+'с. Благоево'!D38+'с. Гецово'!D38+'с. Дряновец'!D38+'с. Дянково'!D38+'с. Киченица'!D38+'с. Липник'!D38+'с. Мортагоново'!D38+'с. Недоклан'!D38+'с. Осенец'!D38+'с. Островче'!D38+'с. Побит камък'!D38+'с. Просторно'!D38+'с. Пороище'!D38+'с. Радинград'!D38+'с. Раковски'!D38+'с. Стражец'!D38+'с. Топчии'!D38+'с. Ушинци'!D38+'с. Черковна'!D38+'с. Ясеновец'!D38+'гр. Разград'!D38</f>
        <v>0</v>
      </c>
      <c r="E38" s="22">
        <f>'с. Балкански'!E38+'с. Благоево'!E38+'с. Гецово'!E38+'с. Дряновец'!E38+'с. Дянково'!E38+'с. Киченица'!E38+'с. Липник'!E38+'с. Мортагоново'!E38+'с. Недоклан'!E38+'с. Осенец'!E38+'с. Островче'!E38+'с. Побит камък'!E38+'с. Просторно'!E38+'с. Пороище'!E38+'с. Радинград'!E38+'с. Раковски'!E38+'с. Стражец'!E38+'с. Топчии'!E38+'с. Ушинци'!E38+'с. Черковна'!E38+'с. Ясеновец'!E38+'гр. Разград'!E38</f>
        <v>0</v>
      </c>
      <c r="F38" s="22">
        <f>'с. Балкански'!F38+'с. Благоево'!F38+'с. Гецово'!F38+'с. Дряновец'!F38+'с. Дянково'!F38+'с. Киченица'!F38+'с. Липник'!F38+'с. Мортагоново'!F38+'с. Недоклан'!F38+'с. Осенец'!F38+'с. Островче'!F38+'с. Побит камък'!F38+'с. Просторно'!F38+'с. Пороище'!F38+'с. Радинград'!F38+'с. Раковски'!F38+'с. Стражец'!F38+'с. Топчии'!F38+'с. Ушинци'!F38+'с. Черковна'!F38+'с. Ясеновец'!F38+'гр. Разград'!F38</f>
        <v>0</v>
      </c>
      <c r="G38" s="22">
        <f>'с. Балкански'!G38+'с. Благоево'!G38+'с. Гецово'!G38+'с. Дряновец'!G38+'с. Дянково'!G38+'с. Киченица'!G38+'с. Липник'!G38+'с. Мортагоново'!G38+'с. Недоклан'!G38+'с. Осенец'!G38+'с. Островче'!G38+'с. Побит камък'!G38+'с. Просторно'!G38+'с. Пороище'!G38+'с. Радинград'!G38+'с. Раковски'!G38+'с. Стражец'!G38+'с. Топчии'!G38+'с. Ушинци'!G38+'с. Черковна'!G38+'с. Ясеновец'!G38+'гр. Разград'!G38</f>
        <v>0</v>
      </c>
      <c r="H38" s="22">
        <f>'с. Балкански'!H38+'с. Благоево'!H38+'с. Гецово'!H38+'с. Дряновец'!H38+'с. Дянково'!H38+'с. Киченица'!H38+'с. Липник'!H38+'с. Мортагоново'!H38+'с. Недоклан'!H38+'с. Осенец'!H38+'с. Островче'!H38+'с. Побит камък'!H38+'с. Просторно'!H38+'с. Пороище'!H38+'с. Радинград'!H38+'с. Раковски'!H38+'с. Стражец'!H38+'с. Топчии'!H38+'с. Ушинци'!H38+'с. Черковна'!H38+'с. Ясеновец'!H38+'гр. Разград'!H38</f>
        <v>0</v>
      </c>
      <c r="I38" s="22">
        <f>'с. Балкански'!I38+'с. Благоево'!I38+'с. Гецово'!I38+'с. Дряновец'!I38+'с. Дянково'!I38+'с. Киченица'!I38+'с. Липник'!I38+'с. Мортагоново'!I38+'с. Недоклан'!I38+'с. Осенец'!I38+'с. Островче'!I38+'с. Побит камък'!I38+'с. Просторно'!I38+'с. Пороище'!I38+'с. Радинград'!I38+'с. Раковски'!I38+'с. Стражец'!I38+'с. Топчии'!I38+'с. Ушинци'!I38+'с. Черковна'!I38+'с. Ясеновец'!I38+'гр. Разград'!I38</f>
        <v>0</v>
      </c>
      <c r="J38" s="22">
        <f>'с. Балкански'!J38+'с. Благоево'!J38+'с. Гецово'!J38+'с. Дряновец'!J38+'с. Дянково'!J38+'с. Киченица'!J38+'с. Липник'!J38+'с. Мортагоново'!J38+'с. Недоклан'!J38+'с. Осенец'!J38+'с. Островче'!J38+'с. Побит камък'!J38+'с. Просторно'!J38+'с. Пороище'!J38+'с. Радинград'!J38+'с. Раковски'!J38+'с. Стражец'!J38+'с. Топчии'!J38+'с. Ушинци'!J38+'с. Черковна'!J38+'с. Ясеновец'!J38+'гр. Разград'!J38</f>
        <v>0</v>
      </c>
      <c r="K38" s="22">
        <f>'с. Балкански'!K38+'с. Благоево'!K38+'с. Гецово'!K38+'с. Дряновец'!K38+'с. Дянково'!K38+'с. Киченица'!K38+'с. Липник'!K38+'с. Мортагоново'!K38+'с. Недоклан'!K38+'с. Осенец'!K38+'с. Островче'!K38+'с. Побит камък'!K38+'с. Просторно'!K38+'с. Пороище'!K38+'с. Радинград'!K38+'с. Раковски'!K38+'с. Стражец'!K38+'с. Топчии'!K38+'с. Ушинци'!K38+'с. Черковна'!K38+'с. Ясеновец'!K38+'гр. Разград'!K38</f>
        <v>0</v>
      </c>
      <c r="L38" s="22">
        <f>'с. Балкански'!L38+'с. Благоево'!L38+'с. Гецово'!L38+'с. Дряновец'!L38+'с. Дянково'!L38+'с. Киченица'!L38+'с. Липник'!L38+'с. Мортагоново'!L38+'с. Недоклан'!L38+'с. Осенец'!L38+'с. Островче'!L38+'с. Побит камък'!L38+'с. Просторно'!L38+'с. Пороище'!L38+'с. Радинград'!L38+'с. Раковски'!L38+'с. Стражец'!L38+'с. Топчии'!L38+'с. Ушинци'!L38+'с. Черковна'!L38+'с. Ясеновец'!L38+'гр. Разград'!L38</f>
        <v>0</v>
      </c>
      <c r="M38" s="22">
        <f>'с. Балкански'!M38+'с. Благоево'!M38+'с. Гецово'!M38+'с. Дряновец'!M38+'с. Дянково'!M38+'с. Киченица'!M38+'с. Липник'!M38+'с. Мортагоново'!M38+'с. Недоклан'!M38+'с. Осенец'!M38+'с. Островче'!M38+'с. Побит камък'!M38+'с. Просторно'!M38+'с. Пороище'!M38+'с. Радинград'!M38+'с. Раковски'!M38+'с. Стражец'!M38+'с. Топчии'!M38+'с. Ушинци'!M38+'с. Черковна'!M38+'с. Ясеновец'!M38+'гр. Разград'!M38</f>
        <v>0</v>
      </c>
      <c r="N38" s="22">
        <f t="shared" si="7"/>
        <v>0</v>
      </c>
      <c r="O38" s="23">
        <f>'с. Балкански'!O38+'с. Благоево'!O38+'с. Гецово'!O38+'с. Дряновец'!O38+'с. Дянково'!O38+'с. Киченица'!O38+'с. Липник'!O38+'с. Мортагоново'!O38+'с. Недоклан'!O38+'с. Осенец'!O38+'с. Островче'!O38+'с. Побит камък'!O38+'с. Просторно'!O38+'с. Пороище'!O38+'с. Радинград'!O38+'с. Раковски'!O38+'с. Стражец'!O38+'с. Топчии'!O38+'с. Ушинци'!O38+'с. Черковна'!O38+'с. Ясеновец'!O38+'гр. Разград'!O38</f>
        <v>0</v>
      </c>
      <c r="P38" s="24">
        <f>'с. Балкански'!P38+'с. Благоево'!P38+'с. Гецово'!P38+'с. Дряновец'!P38+'с. Дянково'!P38+'с. Киченица'!P38+'с. Липник'!P38+'с. Мортагоново'!P38+'с. Недоклан'!P38+'с. Осенец'!P38+'с. Островче'!P38+'с. Побит камък'!P38+'с. Просторно'!P38+'с. Пороище'!P38+'с. Радинград'!P38+'с. Раковски'!P38+'с. Стражец'!P38+'с. Топчии'!P38+'с. Ушинци'!P38+'с. Черковна'!P38+'с. Ясеновец'!P38+'гр. Разград'!P38</f>
        <v>0</v>
      </c>
      <c r="Q38" s="22">
        <f>'с. Балкански'!Q38+'с. Благоево'!Q38+'с. Гецово'!Q38+'с. Дряновец'!Q38+'с. Дянково'!Q38+'с. Киченица'!Q38+'с. Липник'!Q38+'с. Мортагоново'!Q38+'с. Недоклан'!Q38+'с. Осенец'!Q38+'с. Островче'!Q38+'с. Побит камък'!Q38+'с. Просторно'!Q38+'с. Пороище'!Q38+'с. Радинград'!Q38+'с. Раковски'!Q38+'с. Стражец'!Q38+'с. Топчии'!Q38+'с. Ушинци'!Q38+'с. Черковна'!Q38+'с. Ясеновец'!Q38+'гр. Разград'!Q38</f>
        <v>0</v>
      </c>
      <c r="R38" s="25">
        <f t="shared" si="8"/>
        <v>25785.98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f>'с. Балкански'!C39+'с. Благоево'!C39+'с. Гецово'!C39+'с. Дряновец'!C39+'с. Дянково'!C39+'с. Киченица'!C39+'с. Липник'!C39+'с. Мортагоново'!C39+'с. Недоклан'!C39+'с. Осенец'!C39+'с. Островче'!C39+'с. Побит камък'!C39+'с. Просторно'!C39+'с. Пороище'!C39+'с. Радинград'!C39+'с. Раковски'!C39+'с. Стражец'!C39+'с. Топчии'!C39+'с. Ушинци'!C39+'с. Черковна'!C39+'с. Ясеновец'!C39+'гр. Разград'!C39</f>
        <v>138048.81</v>
      </c>
      <c r="D39" s="22">
        <f>'с. Балкански'!D39+'с. Благоево'!D39+'с. Гецово'!D39+'с. Дряновец'!D39+'с. Дянково'!D39+'с. Киченица'!D39+'с. Липник'!D39+'с. Мортагоново'!D39+'с. Недоклан'!D39+'с. Осенец'!D39+'с. Островче'!D39+'с. Побит камък'!D39+'с. Просторно'!D39+'с. Пороище'!D39+'с. Радинград'!D39+'с. Раковски'!D39+'с. Стражец'!D39+'с. Топчии'!D39+'с. Ушинци'!D39+'с. Черковна'!D39+'с. Ясеновец'!D39+'гр. Разград'!D39</f>
        <v>0</v>
      </c>
      <c r="E39" s="22">
        <f>'с. Балкански'!E39+'с. Благоево'!E39+'с. Гецово'!E39+'с. Дряновец'!E39+'с. Дянково'!E39+'с. Киченица'!E39+'с. Липник'!E39+'с. Мортагоново'!E39+'с. Недоклан'!E39+'с. Осенец'!E39+'с. Островче'!E39+'с. Побит камък'!E39+'с. Просторно'!E39+'с. Пороище'!E39+'с. Радинград'!E39+'с. Раковски'!E39+'с. Стражец'!E39+'с. Топчии'!E39+'с. Ушинци'!E39+'с. Черковна'!E39+'с. Ясеновец'!E39+'гр. Разград'!E39</f>
        <v>0</v>
      </c>
      <c r="F39" s="22">
        <f>'с. Балкански'!F39+'с. Благоево'!F39+'с. Гецово'!F39+'с. Дряновец'!F39+'с. Дянково'!F39+'с. Киченица'!F39+'с. Липник'!F39+'с. Мортагоново'!F39+'с. Недоклан'!F39+'с. Осенец'!F39+'с. Островче'!F39+'с. Побит камък'!F39+'с. Просторно'!F39+'с. Пороище'!F39+'с. Радинград'!F39+'с. Раковски'!F39+'с. Стражец'!F39+'с. Топчии'!F39+'с. Ушинци'!F39+'с. Черковна'!F39+'с. Ясеновец'!F39+'гр. Разград'!F39</f>
        <v>0</v>
      </c>
      <c r="G39" s="22">
        <f>'с. Балкански'!G39+'с. Благоево'!G39+'с. Гецово'!G39+'с. Дряновец'!G39+'с. Дянково'!G39+'с. Киченица'!G39+'с. Липник'!G39+'с. Мортагоново'!G39+'с. Недоклан'!G39+'с. Осенец'!G39+'с. Островче'!G39+'с. Побит камък'!G39+'с. Просторно'!G39+'с. Пороище'!G39+'с. Радинград'!G39+'с. Раковски'!G39+'с. Стражец'!G39+'с. Топчии'!G39+'с. Ушинци'!G39+'с. Черковна'!G39+'с. Ясеновец'!G39+'гр. Разград'!G39</f>
        <v>0</v>
      </c>
      <c r="H39" s="22">
        <f>'с. Балкански'!H39+'с. Благоево'!H39+'с. Гецово'!H39+'с. Дряновец'!H39+'с. Дянково'!H39+'с. Киченица'!H39+'с. Липник'!H39+'с. Мортагоново'!H39+'с. Недоклан'!H39+'с. Осенец'!H39+'с. Островче'!H39+'с. Побит камък'!H39+'с. Просторно'!H39+'с. Пороище'!H39+'с. Радинград'!H39+'с. Раковски'!H39+'с. Стражец'!H39+'с. Топчии'!H39+'с. Ушинци'!H39+'с. Черковна'!H39+'с. Ясеновец'!H39+'гр. Разград'!H39</f>
        <v>0</v>
      </c>
      <c r="I39" s="22">
        <f>'с. Балкански'!I39+'с. Благоево'!I39+'с. Гецово'!I39+'с. Дряновец'!I39+'с. Дянково'!I39+'с. Киченица'!I39+'с. Липник'!I39+'с. Мортагоново'!I39+'с. Недоклан'!I39+'с. Осенец'!I39+'с. Островче'!I39+'с. Побит камък'!I39+'с. Просторно'!I39+'с. Пороище'!I39+'с. Радинград'!I39+'с. Раковски'!I39+'с. Стражец'!I39+'с. Топчии'!I39+'с. Ушинци'!I39+'с. Черковна'!I39+'с. Ясеновец'!I39+'гр. Разград'!I39</f>
        <v>0</v>
      </c>
      <c r="J39" s="22">
        <f>'с. Балкански'!J39+'с. Благоево'!J39+'с. Гецово'!J39+'с. Дряновец'!J39+'с. Дянково'!J39+'с. Киченица'!J39+'с. Липник'!J39+'с. Мортагоново'!J39+'с. Недоклан'!J39+'с. Осенец'!J39+'с. Островче'!J39+'с. Побит камък'!J39+'с. Просторно'!J39+'с. Пороище'!J39+'с. Радинград'!J39+'с. Раковски'!J39+'с. Стражец'!J39+'с. Топчии'!J39+'с. Ушинци'!J39+'с. Черковна'!J39+'с. Ясеновец'!J39+'гр. Разград'!J39</f>
        <v>0</v>
      </c>
      <c r="K39" s="22">
        <f>'с. Балкански'!K39+'с. Благоево'!K39+'с. Гецово'!K39+'с. Дряновец'!K39+'с. Дянково'!K39+'с. Киченица'!K39+'с. Липник'!K39+'с. Мортагоново'!K39+'с. Недоклан'!K39+'с. Осенец'!K39+'с. Островче'!K39+'с. Побит камък'!K39+'с. Просторно'!K39+'с. Пороище'!K39+'с. Радинград'!K39+'с. Раковски'!K39+'с. Стражец'!K39+'с. Топчии'!K39+'с. Ушинци'!K39+'с. Черковна'!K39+'с. Ясеновец'!K39+'гр. Разград'!K39</f>
        <v>0</v>
      </c>
      <c r="L39" s="22">
        <f>'с. Балкански'!L39+'с. Благоево'!L39+'с. Гецово'!L39+'с. Дряновец'!L39+'с. Дянково'!L39+'с. Киченица'!L39+'с. Липник'!L39+'с. Мортагоново'!L39+'с. Недоклан'!L39+'с. Осенец'!L39+'с. Островче'!L39+'с. Побит камък'!L39+'с. Просторно'!L39+'с. Пороище'!L39+'с. Радинград'!L39+'с. Раковски'!L39+'с. Стражец'!L39+'с. Топчии'!L39+'с. Ушинци'!L39+'с. Черковна'!L39+'с. Ясеновец'!L39+'гр. Разград'!L39</f>
        <v>0</v>
      </c>
      <c r="M39" s="22">
        <f>'с. Балкански'!M39+'с. Благоево'!M39+'с. Гецово'!M39+'с. Дряновец'!M39+'с. Дянково'!M39+'с. Киченица'!M39+'с. Липник'!M39+'с. Мортагоново'!M39+'с. Недоклан'!M39+'с. Осенец'!M39+'с. Островче'!M39+'с. Побит камък'!M39+'с. Просторно'!M39+'с. Пороище'!M39+'с. Радинград'!M39+'с. Раковски'!M39+'с. Стражец'!M39+'с. Топчии'!M39+'с. Ушинци'!M39+'с. Черковна'!M39+'с. Ясеновец'!M39+'гр. Разград'!M39</f>
        <v>0</v>
      </c>
      <c r="N39" s="22">
        <f t="shared" si="7"/>
        <v>0</v>
      </c>
      <c r="O39" s="23">
        <f>'с. Балкански'!O39+'с. Благоево'!O39+'с. Гецово'!O39+'с. Дряновец'!O39+'с. Дянково'!O39+'с. Киченица'!O39+'с. Липник'!O39+'с. Мортагоново'!O39+'с. Недоклан'!O39+'с. Осенец'!O39+'с. Островче'!O39+'с. Побит камък'!O39+'с. Просторно'!O39+'с. Пороище'!O39+'с. Радинград'!O39+'с. Раковски'!O39+'с. Стражец'!O39+'с. Топчии'!O39+'с. Ушинци'!O39+'с. Черковна'!O39+'с. Ясеновец'!O39+'гр. Разград'!O39</f>
        <v>0</v>
      </c>
      <c r="P39" s="24">
        <f>'с. Балкански'!P39+'с. Благоево'!P39+'с. Гецово'!P39+'с. Дряновец'!P39+'с. Дянково'!P39+'с. Киченица'!P39+'с. Липник'!P39+'с. Мортагоново'!P39+'с. Недоклан'!P39+'с. Осенец'!P39+'с. Островче'!P39+'с. Побит камък'!P39+'с. Просторно'!P39+'с. Пороище'!P39+'с. Радинград'!P39+'с. Раковски'!P39+'с. Стражец'!P39+'с. Топчии'!P39+'с. Ушинци'!P39+'с. Черковна'!P39+'с. Ясеновец'!P39+'гр. Разград'!P39</f>
        <v>0</v>
      </c>
      <c r="Q39" s="22">
        <f>'с. Балкански'!Q39+'с. Благоево'!Q39+'с. Гецово'!Q39+'с. Дряновец'!Q39+'с. Дянково'!Q39+'с. Киченица'!Q39+'с. Липник'!Q39+'с. Мортагоново'!Q39+'с. Недоклан'!Q39+'с. Осенец'!Q39+'с. Островче'!Q39+'с. Побит камък'!Q39+'с. Просторно'!Q39+'с. Пороище'!Q39+'с. Радинград'!Q39+'с. Раковски'!Q39+'с. Стражец'!Q39+'с. Топчии'!Q39+'с. Ушинци'!Q39+'с. Черковна'!Q39+'с. Ясеновец'!Q39+'гр. Разград'!Q39</f>
        <v>0</v>
      </c>
      <c r="R39" s="25">
        <f t="shared" si="8"/>
        <v>138048.81</v>
      </c>
      <c r="S39" s="25">
        <v>0</v>
      </c>
    </row>
    <row r="40" spans="1:19" ht="47.4" thickBot="1" x14ac:dyDescent="0.35">
      <c r="A40" s="2" t="s">
        <v>89</v>
      </c>
      <c r="B40" s="1" t="s">
        <v>43</v>
      </c>
      <c r="C40" s="22">
        <f>'с. Балкански'!C40+'с. Благоево'!C40+'с. Гецово'!C40+'с. Дряновец'!C40+'с. Дянково'!C40+'с. Киченица'!C40+'с. Липник'!C40+'с. Мортагоново'!C40+'с. Недоклан'!C40+'с. Осенец'!C40+'с. Островче'!C40+'с. Побит камък'!C40+'с. Просторно'!C40+'с. Пороище'!C40+'с. Радинград'!C40+'с. Раковски'!C40+'с. Стражец'!C40+'с. Топчии'!C40+'с. Ушинци'!C40+'с. Черковна'!C40+'с. Ясеновец'!C40+'гр. Разград'!C40</f>
        <v>75159.839999999997</v>
      </c>
      <c r="D40" s="22">
        <f>'с. Балкански'!D40+'с. Благоево'!D40+'с. Гецово'!D40+'с. Дряновец'!D40+'с. Дянково'!D40+'с. Киченица'!D40+'с. Липник'!D40+'с. Мортагоново'!D40+'с. Недоклан'!D40+'с. Осенец'!D40+'с. Островче'!D40+'с. Побит камък'!D40+'с. Просторно'!D40+'с. Пороище'!D40+'с. Радинград'!D40+'с. Раковски'!D40+'с. Стражец'!D40+'с. Топчии'!D40+'с. Ушинци'!D40+'с. Черковна'!D40+'с. Ясеновец'!D40+'гр. Разград'!D40</f>
        <v>0</v>
      </c>
      <c r="E40" s="22">
        <f>'с. Балкански'!E40+'с. Благоево'!E40+'с. Гецово'!E40+'с. Дряновец'!E40+'с. Дянково'!E40+'с. Киченица'!E40+'с. Липник'!E40+'с. Мортагоново'!E40+'с. Недоклан'!E40+'с. Осенец'!E40+'с. Островче'!E40+'с. Побит камък'!E40+'с. Просторно'!E40+'с. Пороище'!E40+'с. Радинград'!E40+'с. Раковски'!E40+'с. Стражец'!E40+'с. Топчии'!E40+'с. Ушинци'!E40+'с. Черковна'!E40+'с. Ясеновец'!E40+'гр. Разград'!E40</f>
        <v>0</v>
      </c>
      <c r="F40" s="22">
        <f>'с. Балкански'!F40+'с. Благоево'!F40+'с. Гецово'!F40+'с. Дряновец'!F40+'с. Дянково'!F40+'с. Киченица'!F40+'с. Липник'!F40+'с. Мортагоново'!F40+'с. Недоклан'!F40+'с. Осенец'!F40+'с. Островче'!F40+'с. Побит камък'!F40+'с. Просторно'!F40+'с. Пороище'!F40+'с. Радинград'!F40+'с. Раковски'!F40+'с. Стражец'!F40+'с. Топчии'!F40+'с. Ушинци'!F40+'с. Черковна'!F40+'с. Ясеновец'!F40+'гр. Разград'!F40</f>
        <v>0</v>
      </c>
      <c r="G40" s="22">
        <f>'с. Балкански'!G40+'с. Благоево'!G40+'с. Гецово'!G40+'с. Дряновец'!G40+'с. Дянково'!G40+'с. Киченица'!G40+'с. Липник'!G40+'с. Мортагоново'!G40+'с. Недоклан'!G40+'с. Осенец'!G40+'с. Островче'!G40+'с. Побит камък'!G40+'с. Просторно'!G40+'с. Пороище'!G40+'с. Радинград'!G40+'с. Раковски'!G40+'с. Стражец'!G40+'с. Топчии'!G40+'с. Ушинци'!G40+'с. Черковна'!G40+'с. Ясеновец'!G40+'гр. Разград'!G40</f>
        <v>0</v>
      </c>
      <c r="H40" s="22">
        <f>'с. Балкански'!H40+'с. Благоево'!H40+'с. Гецово'!H40+'с. Дряновец'!H40+'с. Дянково'!H40+'с. Киченица'!H40+'с. Липник'!H40+'с. Мортагоново'!H40+'с. Недоклан'!H40+'с. Осенец'!H40+'с. Островче'!H40+'с. Побит камък'!H40+'с. Просторно'!H40+'с. Пороище'!H40+'с. Радинград'!H40+'с. Раковски'!H40+'с. Стражец'!H40+'с. Топчии'!H40+'с. Ушинци'!H40+'с. Черковна'!H40+'с. Ясеновец'!H40+'гр. Разград'!H40</f>
        <v>0</v>
      </c>
      <c r="I40" s="22">
        <f>'с. Балкански'!I40+'с. Благоево'!I40+'с. Гецово'!I40+'с. Дряновец'!I40+'с. Дянково'!I40+'с. Киченица'!I40+'с. Липник'!I40+'с. Мортагоново'!I40+'с. Недоклан'!I40+'с. Осенец'!I40+'с. Островче'!I40+'с. Побит камък'!I40+'с. Просторно'!I40+'с. Пороище'!I40+'с. Радинград'!I40+'с. Раковски'!I40+'с. Стражец'!I40+'с. Топчии'!I40+'с. Ушинци'!I40+'с. Черковна'!I40+'с. Ясеновец'!I40+'гр. Разград'!I40</f>
        <v>0</v>
      </c>
      <c r="J40" s="22">
        <f>'с. Балкански'!J40+'с. Благоево'!J40+'с. Гецово'!J40+'с. Дряновец'!J40+'с. Дянково'!J40+'с. Киченица'!J40+'с. Липник'!J40+'с. Мортагоново'!J40+'с. Недоклан'!J40+'с. Осенец'!J40+'с. Островче'!J40+'с. Побит камък'!J40+'с. Просторно'!J40+'с. Пороище'!J40+'с. Радинград'!J40+'с. Раковски'!J40+'с. Стражец'!J40+'с. Топчии'!J40+'с. Ушинци'!J40+'с. Черковна'!J40+'с. Ясеновец'!J40+'гр. Разград'!J40</f>
        <v>0</v>
      </c>
      <c r="K40" s="22">
        <f>'с. Балкански'!K40+'с. Благоево'!K40+'с. Гецово'!K40+'с. Дряновец'!K40+'с. Дянково'!K40+'с. Киченица'!K40+'с. Липник'!K40+'с. Мортагоново'!K40+'с. Недоклан'!K40+'с. Осенец'!K40+'с. Островче'!K40+'с. Побит камък'!K40+'с. Просторно'!K40+'с. Пороище'!K40+'с. Радинград'!K40+'с. Раковски'!K40+'с. Стражец'!K40+'с. Топчии'!K40+'с. Ушинци'!K40+'с. Черковна'!K40+'с. Ясеновец'!K40+'гр. Разград'!K40</f>
        <v>0</v>
      </c>
      <c r="L40" s="22">
        <f>'с. Балкански'!L40+'с. Благоево'!L40+'с. Гецово'!L40+'с. Дряновец'!L40+'с. Дянково'!L40+'с. Киченица'!L40+'с. Липник'!L40+'с. Мортагоново'!L40+'с. Недоклан'!L40+'с. Осенец'!L40+'с. Островче'!L40+'с. Побит камък'!L40+'с. Просторно'!L40+'с. Пороище'!L40+'с. Радинград'!L40+'с. Раковски'!L40+'с. Стражец'!L40+'с. Топчии'!L40+'с. Ушинци'!L40+'с. Черковна'!L40+'с. Ясеновец'!L40+'гр. Разград'!L40</f>
        <v>0</v>
      </c>
      <c r="M40" s="22">
        <f>'с. Балкански'!M40+'с. Благоево'!M40+'с. Гецово'!M40+'с. Дряновец'!M40+'с. Дянково'!M40+'с. Киченица'!M40+'с. Липник'!M40+'с. Мортагоново'!M40+'с. Недоклан'!M40+'с. Осенец'!M40+'с. Островче'!M40+'с. Побит камък'!M40+'с. Просторно'!M40+'с. Пороище'!M40+'с. Радинград'!M40+'с. Раковски'!M40+'с. Стражец'!M40+'с. Топчии'!M40+'с. Ушинци'!M40+'с. Черковна'!M40+'с. Ясеновец'!M40+'гр. Разград'!M40</f>
        <v>0</v>
      </c>
      <c r="N40" s="22">
        <f t="shared" si="7"/>
        <v>0</v>
      </c>
      <c r="O40" s="23">
        <f>'с. Балкански'!O40+'с. Благоево'!O40+'с. Гецово'!O40+'с. Дряновец'!O40+'с. Дянково'!O40+'с. Киченица'!O40+'с. Липник'!O40+'с. Мортагоново'!O40+'с. Недоклан'!O40+'с. Осенец'!O40+'с. Островче'!O40+'с. Побит камък'!O40+'с. Просторно'!O40+'с. Пороище'!O40+'с. Радинград'!O40+'с. Раковски'!O40+'с. Стражец'!O40+'с. Топчии'!O40+'с. Ушинци'!O40+'с. Черковна'!O40+'с. Ясеновец'!O40+'гр. Разград'!O40</f>
        <v>0</v>
      </c>
      <c r="P40" s="24">
        <f>'с. Балкански'!P40+'с. Благоево'!P40+'с. Гецово'!P40+'с. Дряновец'!P40+'с. Дянково'!P40+'с. Киченица'!P40+'с. Липник'!P40+'с. Мортагоново'!P40+'с. Недоклан'!P40+'с. Осенец'!P40+'с. Островче'!P40+'с. Побит камък'!P40+'с. Просторно'!P40+'с. Пороище'!P40+'с. Радинград'!P40+'с. Раковски'!P40+'с. Стражец'!P40+'с. Топчии'!P40+'с. Ушинци'!P40+'с. Черковна'!P40+'с. Ясеновец'!P40+'гр. Разград'!P40</f>
        <v>0</v>
      </c>
      <c r="Q40" s="22">
        <f>'с. Балкански'!Q40+'с. Благоево'!Q40+'с. Гецово'!Q40+'с. Дряновец'!Q40+'с. Дянково'!Q40+'с. Киченица'!Q40+'с. Липник'!Q40+'с. Мортагоново'!Q40+'с. Недоклан'!Q40+'с. Осенец'!Q40+'с. Островче'!Q40+'с. Побит камък'!Q40+'с. Просторно'!Q40+'с. Пороище'!Q40+'с. Радинград'!Q40+'с. Раковски'!Q40+'с. Стражец'!Q40+'с. Топчии'!Q40+'с. Ушинци'!Q40+'с. Черковна'!Q40+'с. Ясеновец'!Q40+'гр. Разград'!Q40</f>
        <v>0</v>
      </c>
      <c r="R40" s="25">
        <f t="shared" si="8"/>
        <v>75159.839999999997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1171751.26</v>
      </c>
      <c r="D41" s="19">
        <f t="shared" ref="D41:R41" si="10">SUM(D42:D54)</f>
        <v>0</v>
      </c>
      <c r="E41" s="19">
        <f t="shared" si="10"/>
        <v>0</v>
      </c>
      <c r="F41" s="19">
        <f t="shared" si="10"/>
        <v>0</v>
      </c>
      <c r="G41" s="19">
        <f t="shared" si="10"/>
        <v>0</v>
      </c>
      <c r="H41" s="19">
        <f t="shared" si="10"/>
        <v>826510.91</v>
      </c>
      <c r="I41" s="19">
        <f t="shared" si="10"/>
        <v>0</v>
      </c>
      <c r="J41" s="19">
        <f t="shared" si="10"/>
        <v>0</v>
      </c>
      <c r="K41" s="19">
        <f t="shared" si="10"/>
        <v>0</v>
      </c>
      <c r="L41" s="19">
        <f t="shared" si="10"/>
        <v>0</v>
      </c>
      <c r="M41" s="22">
        <f t="shared" si="10"/>
        <v>0</v>
      </c>
      <c r="N41" s="19">
        <f t="shared" si="10"/>
        <v>826510.91</v>
      </c>
      <c r="O41" s="19">
        <f t="shared" si="10"/>
        <v>0</v>
      </c>
      <c r="P41" s="19">
        <f t="shared" si="10"/>
        <v>0</v>
      </c>
      <c r="Q41" s="19">
        <f t="shared" si="10"/>
        <v>0</v>
      </c>
      <c r="R41" s="19">
        <f t="shared" si="10"/>
        <v>345240.35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'с. Балкански'!C42+'с. Благоево'!C42+'с. Гецово'!C42+'с. Дряновец'!C42+'с. Дянково'!C42+'с. Киченица'!C42+'с. Липник'!C42+'с. Мортагоново'!C42+'с. Недоклан'!C42+'с. Осенец'!C42+'с. Островче'!C42+'с. Побит камък'!C42+'с. Просторно'!C42+'с. Пороище'!C42+'с. Радинград'!C42+'с. Раковски'!C42+'с. Стражец'!C42+'с. Топчии'!C42+'с. Ушинци'!C42+'с. Черковна'!C42+'с. Ясеновец'!C42+'гр. Разград'!C42</f>
        <v>654092.02</v>
      </c>
      <c r="D42" s="22">
        <f>'с. Балкански'!D42+'с. Благоево'!D42+'с. Гецово'!D42+'с. Дряновец'!D42+'с. Дянково'!D42+'с. Киченица'!D42+'с. Липник'!D42+'с. Мортагоново'!D42+'с. Недоклан'!D42+'с. Осенец'!D42+'с. Островче'!D42+'с. Побит камък'!D42+'с. Просторно'!D42+'с. Пороище'!D42+'с. Радинград'!D42+'с. Раковски'!D42+'с. Стражец'!D42+'с. Топчии'!D42+'с. Ушинци'!D42+'с. Черковна'!D42+'с. Ясеновец'!D42+'гр. Разград'!D42</f>
        <v>0</v>
      </c>
      <c r="E42" s="22">
        <f>'с. Балкански'!E42+'с. Благоево'!E42+'с. Гецово'!E42+'с. Дряновец'!E42+'с. Дянково'!E42+'с. Киченица'!E42+'с. Липник'!E42+'с. Мортагоново'!E42+'с. Недоклан'!E42+'с. Осенец'!E42+'с. Островче'!E42+'с. Побит камък'!E42+'с. Просторно'!E42+'с. Пороище'!E42+'с. Радинград'!E42+'с. Раковски'!E42+'с. Стражец'!E42+'с. Топчии'!E42+'с. Ушинци'!E42+'с. Черковна'!E42+'с. Ясеновец'!E42+'гр. Разград'!E42</f>
        <v>0</v>
      </c>
      <c r="F42" s="22">
        <f>'с. Балкански'!F42+'с. Благоево'!F42+'с. Гецово'!F42+'с. Дряновец'!F42+'с. Дянково'!F42+'с. Киченица'!F42+'с. Липник'!F42+'с. Мортагоново'!F42+'с. Недоклан'!F42+'с. Осенец'!F42+'с. Островче'!F42+'с. Побит камък'!F42+'с. Просторно'!F42+'с. Пороище'!F42+'с. Радинград'!F42+'с. Раковски'!F42+'с. Стражец'!F42+'с. Топчии'!F42+'с. Ушинци'!F42+'с. Черковна'!F42+'с. Ясеновец'!F42+'гр. Разград'!F42</f>
        <v>0</v>
      </c>
      <c r="G42" s="22">
        <f>'с. Балкански'!G42+'с. Благоево'!G42+'с. Гецово'!G42+'с. Дряновец'!G42+'с. Дянково'!G42+'с. Киченица'!G42+'с. Липник'!G42+'с. Мортагоново'!G42+'с. Недоклан'!G42+'с. Осенец'!G42+'с. Островче'!G42+'с. Побит камък'!G42+'с. Просторно'!G42+'с. Пороище'!G42+'с. Радинград'!G42+'с. Раковски'!G42+'с. Стражец'!G42+'с. Топчии'!G42+'с. Ушинци'!G42+'с. Черковна'!G42+'с. Ясеновец'!G42+'гр. Разград'!G42</f>
        <v>0</v>
      </c>
      <c r="H42" s="22">
        <f>'с. Балкански'!H42+'с. Благоево'!H42+'с. Гецово'!H42+'с. Дряновец'!H42+'с. Дянково'!H42+'с. Киченица'!H42+'с. Липник'!H42+'с. Мортагоново'!H42+'с. Недоклан'!H42+'с. Осенец'!H42+'с. Островче'!H42+'с. Побит камък'!H42+'с. Просторно'!H42+'с. Пороище'!H42+'с. Радинград'!H42+'с. Раковски'!H42+'с. Стражец'!H42+'с. Топчии'!H42+'с. Ушинци'!H42+'с. Черковна'!H42+'с. Ясеновец'!H42+'гр. Разград'!H42</f>
        <v>253263.35</v>
      </c>
      <c r="I42" s="22">
        <f>'с. Балкански'!I42+'с. Благоево'!I42+'с. Гецово'!I42+'с. Дряновец'!I42+'с. Дянково'!I42+'с. Киченица'!I42+'с. Липник'!I42+'с. Мортагоново'!I42+'с. Недоклан'!I42+'с. Осенец'!I42+'с. Островче'!I42+'с. Побит камък'!I42+'с. Просторно'!I42+'с. Пороище'!I42+'с. Радинград'!I42+'с. Раковски'!I42+'с. Стражец'!I42+'с. Топчии'!I42+'с. Ушинци'!I42+'с. Черковна'!I42+'с. Ясеновец'!I42+'гр. Разград'!I42</f>
        <v>0</v>
      </c>
      <c r="J42" s="22">
        <f>'с. Балкански'!J42+'с. Благоево'!J42+'с. Гецово'!J42+'с. Дряновец'!J42+'с. Дянково'!J42+'с. Киченица'!J42+'с. Липник'!J42+'с. Мортагоново'!J42+'с. Недоклан'!J42+'с. Осенец'!J42+'с. Островче'!J42+'с. Побит камък'!J42+'с. Просторно'!J42+'с. Пороище'!J42+'с. Радинград'!J42+'с. Раковски'!J42+'с. Стражец'!J42+'с. Топчии'!J42+'с. Ушинци'!J42+'с. Черковна'!J42+'с. Ясеновец'!J42+'гр. Разград'!J42</f>
        <v>0</v>
      </c>
      <c r="K42" s="22">
        <f>'с. Балкански'!K42+'с. Благоево'!K42+'с. Гецово'!K42+'с. Дряновец'!K42+'с. Дянково'!K42+'с. Киченица'!K42+'с. Липник'!K42+'с. Мортагоново'!K42+'с. Недоклан'!K42+'с. Осенец'!K42+'с. Островче'!K42+'с. Побит камък'!K42+'с. Просторно'!K42+'с. Пороище'!K42+'с. Радинград'!K42+'с. Раковски'!K42+'с. Стражец'!K42+'с. Топчии'!K42+'с. Ушинци'!K42+'с. Черковна'!K42+'с. Ясеновец'!K42+'гр. Разград'!K42</f>
        <v>0</v>
      </c>
      <c r="L42" s="22">
        <f>'с. Балкански'!L42+'с. Благоево'!L42+'с. Гецово'!L42+'с. Дряновец'!L42+'с. Дянково'!L42+'с. Киченица'!L42+'с. Липник'!L42+'с. Мортагоново'!L42+'с. Недоклан'!L42+'с. Осенец'!L42+'с. Островче'!L42+'с. Побит камък'!L42+'с. Просторно'!L42+'с. Пороище'!L42+'с. Радинград'!L42+'с. Раковски'!L42+'с. Стражец'!L42+'с. Топчии'!L42+'с. Ушинци'!L42+'с. Черковна'!L42+'с. Ясеновец'!L42+'гр. Разград'!L42</f>
        <v>0</v>
      </c>
      <c r="M42" s="22">
        <f>'с. Балкански'!M42+'с. Благоево'!M42+'с. Гецово'!M42+'с. Дряновец'!M42+'с. Дянково'!M42+'с. Киченица'!M42+'с. Липник'!M42+'с. Мортагоново'!M42+'с. Недоклан'!M42+'с. Осенец'!M42+'с. Островче'!M42+'с. Побит камък'!M42+'с. Просторно'!M42+'с. Пороище'!M42+'с. Радинград'!M42+'с. Раковски'!M42+'с. Стражец'!M42+'с. Топчии'!M42+'с. Ушинци'!M42+'с. Черковна'!M42+'с. Ясеновец'!M42+'гр. Разград'!M42</f>
        <v>0</v>
      </c>
      <c r="N42" s="22">
        <f t="shared" si="7"/>
        <v>253263.35</v>
      </c>
      <c r="O42" s="23">
        <f>'с. Балкански'!O42+'с. Благоево'!O42+'с. Гецово'!O42+'с. Дряновец'!O42+'с. Дянково'!O42+'с. Киченица'!O42+'с. Липник'!O42+'с. Мортагоново'!O42+'с. Недоклан'!O42+'с. Осенец'!O42+'с. Островче'!O42+'с. Побит камък'!O42+'с. Просторно'!O42+'с. Пороище'!O42+'с. Радинград'!O42+'с. Раковски'!O42+'с. Стражец'!O42+'с. Топчии'!O42+'с. Ушинци'!O42+'с. Черковна'!O42+'с. Ясеновец'!O42+'гр. Разград'!O42</f>
        <v>0</v>
      </c>
      <c r="P42" s="24">
        <f>'с. Балкански'!P42+'с. Благоево'!P42+'с. Гецово'!P42+'с. Дряновец'!P42+'с. Дянково'!P42+'с. Киченица'!P42+'с. Липник'!P42+'с. Мортагоново'!P42+'с. Недоклан'!P42+'с. Осенец'!P42+'с. Островче'!P42+'с. Побит камък'!P42+'с. Просторно'!P42+'с. Пороище'!P42+'с. Радинград'!P42+'с. Раковски'!P42+'с. Стражец'!P42+'с. Топчии'!P42+'с. Ушинци'!P42+'с. Черковна'!P42+'с. Ясеновец'!P42+'гр. Разград'!P42</f>
        <v>0</v>
      </c>
      <c r="Q42" s="22">
        <f>'с. Балкански'!Q42+'с. Благоево'!Q42+'с. Гецово'!Q42+'с. Дряновец'!Q42+'с. Дянково'!Q42+'с. Киченица'!Q42+'с. Липник'!Q42+'с. Мортагоново'!Q42+'с. Недоклан'!Q42+'с. Осенец'!Q42+'с. Островче'!Q42+'с. Побит камък'!Q42+'с. Просторно'!Q42+'с. Пороище'!Q42+'с. Радинград'!Q42+'с. Раковски'!Q42+'с. Стражец'!Q42+'с. Топчии'!Q42+'с. Ушинци'!Q42+'с. Черковна'!Q42+'с. Ясеновец'!Q42+'гр. Разград'!Q42</f>
        <v>0</v>
      </c>
      <c r="R42" s="25">
        <f t="shared" si="8"/>
        <v>400828.67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f>'с. Балкански'!C43+'с. Благоево'!C43+'с. Гецово'!C43+'с. Дряновец'!C43+'с. Дянково'!C43+'с. Киченица'!C43+'с. Липник'!C43+'с. Мортагоново'!C43+'с. Недоклан'!C43+'с. Осенец'!C43+'с. Островче'!C43+'с. Побит камък'!C43+'с. Просторно'!C43+'с. Пороище'!C43+'с. Радинград'!C43+'с. Раковски'!C43+'с. Стражец'!C43+'с. Топчии'!C43+'с. Ушинци'!C43+'с. Черковна'!C43+'с. Ясеновец'!C43+'гр. Разград'!C43</f>
        <v>0</v>
      </c>
      <c r="D43" s="22">
        <f>'с. Балкански'!D43+'с. Благоево'!D43+'с. Гецово'!D43+'с. Дряновец'!D43+'с. Дянково'!D43+'с. Киченица'!D43+'с. Липник'!D43+'с. Мортагоново'!D43+'с. Недоклан'!D43+'с. Осенец'!D43+'с. Островче'!D43+'с. Побит камък'!D43+'с. Просторно'!D43+'с. Пороище'!D43+'с. Радинград'!D43+'с. Раковски'!D43+'с. Стражец'!D43+'с. Топчии'!D43+'с. Ушинци'!D43+'с. Черковна'!D43+'с. Ясеновец'!D43+'гр. Разград'!D43</f>
        <v>0</v>
      </c>
      <c r="E43" s="22">
        <f>'с. Балкански'!E43+'с. Благоево'!E43+'с. Гецово'!E43+'с. Дряновец'!E43+'с. Дянково'!E43+'с. Киченица'!E43+'с. Липник'!E43+'с. Мортагоново'!E43+'с. Недоклан'!E43+'с. Осенец'!E43+'с. Островче'!E43+'с. Побит камък'!E43+'с. Просторно'!E43+'с. Пороище'!E43+'с. Радинград'!E43+'с. Раковски'!E43+'с. Стражец'!E43+'с. Топчии'!E43+'с. Ушинци'!E43+'с. Черковна'!E43+'с. Ясеновец'!E43+'гр. Разград'!E43</f>
        <v>0</v>
      </c>
      <c r="F43" s="22">
        <f>'с. Балкански'!F43+'с. Благоево'!F43+'с. Гецово'!F43+'с. Дряновец'!F43+'с. Дянково'!F43+'с. Киченица'!F43+'с. Липник'!F43+'с. Мортагоново'!F43+'с. Недоклан'!F43+'с. Осенец'!F43+'с. Островче'!F43+'с. Побит камък'!F43+'с. Просторно'!F43+'с. Пороище'!F43+'с. Радинград'!F43+'с. Раковски'!F43+'с. Стражец'!F43+'с. Топчии'!F43+'с. Ушинци'!F43+'с. Черковна'!F43+'с. Ясеновец'!F43+'гр. Разград'!F43</f>
        <v>0</v>
      </c>
      <c r="G43" s="22">
        <f>'с. Балкански'!G43+'с. Благоево'!G43+'с. Гецово'!G43+'с. Дряновец'!G43+'с. Дянково'!G43+'с. Киченица'!G43+'с. Липник'!G43+'с. Мортагоново'!G43+'с. Недоклан'!G43+'с. Осенец'!G43+'с. Островче'!G43+'с. Побит камък'!G43+'с. Просторно'!G43+'с. Пороище'!G43+'с. Радинград'!G43+'с. Раковски'!G43+'с. Стражец'!G43+'с. Топчии'!G43+'с. Ушинци'!G43+'с. Черковна'!G43+'с. Ясеновец'!G43+'гр. Разград'!G43</f>
        <v>0</v>
      </c>
      <c r="H43" s="22">
        <f>'с. Балкански'!H43+'с. Благоево'!H43+'с. Гецово'!H43+'с. Дряновец'!H43+'с. Дянково'!H43+'с. Киченица'!H43+'с. Липник'!H43+'с. Мортагоново'!H43+'с. Недоклан'!H43+'с. Осенец'!H43+'с. Островче'!H43+'с. Побит камък'!H43+'с. Просторно'!H43+'с. Пороище'!H43+'с. Радинград'!H43+'с. Раковски'!H43+'с. Стражец'!H43+'с. Топчии'!H43+'с. Ушинци'!H43+'с. Черковна'!H43+'с. Ясеновец'!H43+'гр. Разград'!H43</f>
        <v>0</v>
      </c>
      <c r="I43" s="22">
        <f>'с. Балкански'!I43+'с. Благоево'!I43+'с. Гецово'!I43+'с. Дряновец'!I43+'с. Дянково'!I43+'с. Киченица'!I43+'с. Липник'!I43+'с. Мортагоново'!I43+'с. Недоклан'!I43+'с. Осенец'!I43+'с. Островче'!I43+'с. Побит камък'!I43+'с. Просторно'!I43+'с. Пороище'!I43+'с. Радинград'!I43+'с. Раковски'!I43+'с. Стражец'!I43+'с. Топчии'!I43+'с. Ушинци'!I43+'с. Черковна'!I43+'с. Ясеновец'!I43+'гр. Разград'!I43</f>
        <v>0</v>
      </c>
      <c r="J43" s="22">
        <f>'с. Балкански'!J43+'с. Благоево'!J43+'с. Гецово'!J43+'с. Дряновец'!J43+'с. Дянково'!J43+'с. Киченица'!J43+'с. Липник'!J43+'с. Мортагоново'!J43+'с. Недоклан'!J43+'с. Осенец'!J43+'с. Островче'!J43+'с. Побит камък'!J43+'с. Просторно'!J43+'с. Пороище'!J43+'с. Радинград'!J43+'с. Раковски'!J43+'с. Стражец'!J43+'с. Топчии'!J43+'с. Ушинци'!J43+'с. Черковна'!J43+'с. Ясеновец'!J43+'гр. Разград'!J43</f>
        <v>0</v>
      </c>
      <c r="K43" s="22">
        <f>'с. Балкански'!K43+'с. Благоево'!K43+'с. Гецово'!K43+'с. Дряновец'!K43+'с. Дянково'!K43+'с. Киченица'!K43+'с. Липник'!K43+'с. Мортагоново'!K43+'с. Недоклан'!K43+'с. Осенец'!K43+'с. Островче'!K43+'с. Побит камък'!K43+'с. Просторно'!K43+'с. Пороище'!K43+'с. Радинград'!K43+'с. Раковски'!K43+'с. Стражец'!K43+'с. Топчии'!K43+'с. Ушинци'!K43+'с. Черковна'!K43+'с. Ясеновец'!K43+'гр. Разград'!K43</f>
        <v>0</v>
      </c>
      <c r="L43" s="22">
        <f>'с. Балкански'!L43+'с. Благоево'!L43+'с. Гецово'!L43+'с. Дряновец'!L43+'с. Дянково'!L43+'с. Киченица'!L43+'с. Липник'!L43+'с. Мортагоново'!L43+'с. Недоклан'!L43+'с. Осенец'!L43+'с. Островче'!L43+'с. Побит камък'!L43+'с. Просторно'!L43+'с. Пороище'!L43+'с. Радинград'!L43+'с. Раковски'!L43+'с. Стражец'!L43+'с. Топчии'!L43+'с. Ушинци'!L43+'с. Черковна'!L43+'с. Ясеновец'!L43+'гр. Разград'!L43</f>
        <v>0</v>
      </c>
      <c r="M43" s="22">
        <f>'с. Балкански'!M43+'с. Благоево'!M43+'с. Гецово'!M43+'с. Дряновец'!M43+'с. Дянково'!M43+'с. Киченица'!M43+'с. Липник'!M43+'с. Мортагоново'!M43+'с. Недоклан'!M43+'с. Осенец'!M43+'с. Островче'!M43+'с. Побит камък'!M43+'с. Просторно'!M43+'с. Пороище'!M43+'с. Радинград'!M43+'с. Раковски'!M43+'с. Стражец'!M43+'с. Топчии'!M43+'с. Ушинци'!M43+'с. Черковна'!M43+'с. Ясеновец'!M43+'гр. Разград'!M43</f>
        <v>0</v>
      </c>
      <c r="N43" s="22">
        <f t="shared" si="7"/>
        <v>0</v>
      </c>
      <c r="O43" s="23">
        <f>'с. Балкански'!O43+'с. Благоево'!O43+'с. Гецово'!O43+'с. Дряновец'!O43+'с. Дянково'!O43+'с. Киченица'!O43+'с. Липник'!O43+'с. Мортагоново'!O43+'с. Недоклан'!O43+'с. Осенец'!O43+'с. Островче'!O43+'с. Побит камък'!O43+'с. Просторно'!O43+'с. Пороище'!O43+'с. Радинград'!O43+'с. Раковски'!O43+'с. Стражец'!O43+'с. Топчии'!O43+'с. Ушинци'!O43+'с. Черковна'!O43+'с. Ясеновец'!O43+'гр. Разград'!O43</f>
        <v>0</v>
      </c>
      <c r="P43" s="24">
        <f>'с. Балкански'!P43+'с. Благоево'!P43+'с. Гецово'!P43+'с. Дряновец'!P43+'с. Дянково'!P43+'с. Киченица'!P43+'с. Липник'!P43+'с. Мортагоново'!P43+'с. Недоклан'!P43+'с. Осенец'!P43+'с. Островче'!P43+'с. Побит камък'!P43+'с. Просторно'!P43+'с. Пороище'!P43+'с. Радинград'!P43+'с. Раковски'!P43+'с. Стражец'!P43+'с. Топчии'!P43+'с. Ушинци'!P43+'с. Черковна'!P43+'с. Ясеновец'!P43+'гр. Разград'!P43</f>
        <v>0</v>
      </c>
      <c r="Q43" s="22">
        <f>'с. Балкански'!Q43+'с. Благоево'!Q43+'с. Гецово'!Q43+'с. Дряновец'!Q43+'с. Дянково'!Q43+'с. Киченица'!Q43+'с. Липник'!Q43+'с. Мортагоново'!Q43+'с. Недоклан'!Q43+'с. Осенец'!Q43+'с. Островче'!Q43+'с. Побит камък'!Q43+'с. Просторно'!Q43+'с. Пороище'!Q43+'с. Радинград'!Q43+'с. Раковски'!Q43+'с. Стражец'!Q43+'с. Топчии'!Q43+'с. Ушинци'!Q43+'с. Черковна'!Q43+'с. Ясеновец'!Q43+'гр. Разград'!Q43</f>
        <v>0</v>
      </c>
      <c r="R43" s="25">
        <f t="shared" si="8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f>'с. Балкански'!C44+'с. Благоево'!C44+'с. Гецово'!C44+'с. Дряновец'!C44+'с. Дянково'!C44+'с. Киченица'!C44+'с. Липник'!C44+'с. Мортагоново'!C44+'с. Недоклан'!C44+'с. Осенец'!C44+'с. Островче'!C44+'с. Побит камък'!C44+'с. Просторно'!C44+'с. Пороище'!C44+'с. Радинград'!C44+'с. Раковски'!C44+'с. Стражец'!C44+'с. Топчии'!C44+'с. Ушинци'!C44+'с. Черковна'!C44+'с. Ясеновец'!C44+'гр. Разград'!C44</f>
        <v>0</v>
      </c>
      <c r="D44" s="22">
        <f>'с. Балкански'!D44+'с. Благоево'!D44+'с. Гецово'!D44+'с. Дряновец'!D44+'с. Дянково'!D44+'с. Киченица'!D44+'с. Липник'!D44+'с. Мортагоново'!D44+'с. Недоклан'!D44+'с. Осенец'!D44+'с. Островче'!D44+'с. Побит камък'!D44+'с. Просторно'!D44+'с. Пороище'!D44+'с. Радинград'!D44+'с. Раковски'!D44+'с. Стражец'!D44+'с. Топчии'!D44+'с. Ушинци'!D44+'с. Черковна'!D44+'с. Ясеновец'!D44+'гр. Разград'!D44</f>
        <v>0</v>
      </c>
      <c r="E44" s="22">
        <f>'с. Балкански'!E44+'с. Благоево'!E44+'с. Гецово'!E44+'с. Дряновец'!E44+'с. Дянково'!E44+'с. Киченица'!E44+'с. Липник'!E44+'с. Мортагоново'!E44+'с. Недоклан'!E44+'с. Осенец'!E44+'с. Островче'!E44+'с. Побит камък'!E44+'с. Просторно'!E44+'с. Пороище'!E44+'с. Радинград'!E44+'с. Раковски'!E44+'с. Стражец'!E44+'с. Топчии'!E44+'с. Ушинци'!E44+'с. Черковна'!E44+'с. Ясеновец'!E44+'гр. Разград'!E44</f>
        <v>0</v>
      </c>
      <c r="F44" s="22">
        <f>'с. Балкански'!F44+'с. Благоево'!F44+'с. Гецово'!F44+'с. Дряновец'!F44+'с. Дянково'!F44+'с. Киченица'!F44+'с. Липник'!F44+'с. Мортагоново'!F44+'с. Недоклан'!F44+'с. Осенец'!F44+'с. Островче'!F44+'с. Побит камък'!F44+'с. Просторно'!F44+'с. Пороище'!F44+'с. Радинград'!F44+'с. Раковски'!F44+'с. Стражец'!F44+'с. Топчии'!F44+'с. Ушинци'!F44+'с. Черковна'!F44+'с. Ясеновец'!F44+'гр. Разград'!F44</f>
        <v>0</v>
      </c>
      <c r="G44" s="22">
        <f>'с. Балкански'!G44+'с. Благоево'!G44+'с. Гецово'!G44+'с. Дряновец'!G44+'с. Дянково'!G44+'с. Киченица'!G44+'с. Липник'!G44+'с. Мортагоново'!G44+'с. Недоклан'!G44+'с. Осенец'!G44+'с. Островче'!G44+'с. Побит камък'!G44+'с. Просторно'!G44+'с. Пороище'!G44+'с. Радинград'!G44+'с. Раковски'!G44+'с. Стражец'!G44+'с. Топчии'!G44+'с. Ушинци'!G44+'с. Черковна'!G44+'с. Ясеновец'!G44+'гр. Разград'!G44</f>
        <v>0</v>
      </c>
      <c r="H44" s="22">
        <f>'с. Балкански'!H44+'с. Благоево'!H44+'с. Гецово'!H44+'с. Дряновец'!H44+'с. Дянково'!H44+'с. Киченица'!H44+'с. Липник'!H44+'с. Мортагоново'!H44+'с. Недоклан'!H44+'с. Осенец'!H44+'с. Островче'!H44+'с. Побит камък'!H44+'с. Просторно'!H44+'с. Пороище'!H44+'с. Радинград'!H44+'с. Раковски'!H44+'с. Стражец'!H44+'с. Топчии'!H44+'с. Ушинци'!H44+'с. Черковна'!H44+'с. Ясеновец'!H44+'гр. Разград'!H44</f>
        <v>0</v>
      </c>
      <c r="I44" s="22">
        <f>'с. Балкански'!I44+'с. Благоево'!I44+'с. Гецово'!I44+'с. Дряновец'!I44+'с. Дянково'!I44+'с. Киченица'!I44+'с. Липник'!I44+'с. Мортагоново'!I44+'с. Недоклан'!I44+'с. Осенец'!I44+'с. Островче'!I44+'с. Побит камък'!I44+'с. Просторно'!I44+'с. Пороище'!I44+'с. Радинград'!I44+'с. Раковски'!I44+'с. Стражец'!I44+'с. Топчии'!I44+'с. Ушинци'!I44+'с. Черковна'!I44+'с. Ясеновец'!I44+'гр. Разград'!I44</f>
        <v>0</v>
      </c>
      <c r="J44" s="22">
        <f>'с. Балкански'!J44+'с. Благоево'!J44+'с. Гецово'!J44+'с. Дряновец'!J44+'с. Дянково'!J44+'с. Киченица'!J44+'с. Липник'!J44+'с. Мортагоново'!J44+'с. Недоклан'!J44+'с. Осенец'!J44+'с. Островче'!J44+'с. Побит камък'!J44+'с. Просторно'!J44+'с. Пороище'!J44+'с. Радинград'!J44+'с. Раковски'!J44+'с. Стражец'!J44+'с. Топчии'!J44+'с. Ушинци'!J44+'с. Черковна'!J44+'с. Ясеновец'!J44+'гр. Разград'!J44</f>
        <v>0</v>
      </c>
      <c r="K44" s="22">
        <f>'с. Балкански'!K44+'с. Благоево'!K44+'с. Гецово'!K44+'с. Дряновец'!K44+'с. Дянково'!K44+'с. Киченица'!K44+'с. Липник'!K44+'с. Мортагоново'!K44+'с. Недоклан'!K44+'с. Осенец'!K44+'с. Островче'!K44+'с. Побит камък'!K44+'с. Просторно'!K44+'с. Пороище'!K44+'с. Радинград'!K44+'с. Раковски'!K44+'с. Стражец'!K44+'с. Топчии'!K44+'с. Ушинци'!K44+'с. Черковна'!K44+'с. Ясеновец'!K44+'гр. Разград'!K44</f>
        <v>0</v>
      </c>
      <c r="L44" s="22">
        <f>'с. Балкански'!L44+'с. Благоево'!L44+'с. Гецово'!L44+'с. Дряновец'!L44+'с. Дянково'!L44+'с. Киченица'!L44+'с. Липник'!L44+'с. Мортагоново'!L44+'с. Недоклан'!L44+'с. Осенец'!L44+'с. Островче'!L44+'с. Побит камък'!L44+'с. Просторно'!L44+'с. Пороище'!L44+'с. Радинград'!L44+'с. Раковски'!L44+'с. Стражец'!L44+'с. Топчии'!L44+'с. Ушинци'!L44+'с. Черковна'!L44+'с. Ясеновец'!L44+'гр. Разград'!L44</f>
        <v>0</v>
      </c>
      <c r="M44" s="22">
        <f>'с. Балкански'!M44+'с. Благоево'!M44+'с. Гецово'!M44+'с. Дряновец'!M44+'с. Дянково'!M44+'с. Киченица'!M44+'с. Липник'!M44+'с. Мортагоново'!M44+'с. Недоклан'!M44+'с. Осенец'!M44+'с. Островче'!M44+'с. Побит камък'!M44+'с. Просторно'!M44+'с. Пороище'!M44+'с. Радинград'!M44+'с. Раковски'!M44+'с. Стражец'!M44+'с. Топчии'!M44+'с. Ушинци'!M44+'с. Черковна'!M44+'с. Ясеновец'!M44+'гр. Разград'!M44</f>
        <v>0</v>
      </c>
      <c r="N44" s="22">
        <f t="shared" si="7"/>
        <v>0</v>
      </c>
      <c r="O44" s="23">
        <f>'с. Балкански'!O44+'с. Благоево'!O44+'с. Гецово'!O44+'с. Дряновец'!O44+'с. Дянково'!O44+'с. Киченица'!O44+'с. Липник'!O44+'с. Мортагоново'!O44+'с. Недоклан'!O44+'с. Осенец'!O44+'с. Островче'!O44+'с. Побит камък'!O44+'с. Просторно'!O44+'с. Пороище'!O44+'с. Радинград'!O44+'с. Раковски'!O44+'с. Стражец'!O44+'с. Топчии'!O44+'с. Ушинци'!O44+'с. Черковна'!O44+'с. Ясеновец'!O44+'гр. Разград'!O44</f>
        <v>0</v>
      </c>
      <c r="P44" s="24">
        <f>'с. Балкански'!P44+'с. Благоево'!P44+'с. Гецово'!P44+'с. Дряновец'!P44+'с. Дянково'!P44+'с. Киченица'!P44+'с. Липник'!P44+'с. Мортагоново'!P44+'с. Недоклан'!P44+'с. Осенец'!P44+'с. Островче'!P44+'с. Побит камък'!P44+'с. Просторно'!P44+'с. Пороище'!P44+'с. Радинград'!P44+'с. Раковски'!P44+'с. Стражец'!P44+'с. Топчии'!P44+'с. Ушинци'!P44+'с. Черковна'!P44+'с. Ясеновец'!P44+'гр. Разград'!P44</f>
        <v>0</v>
      </c>
      <c r="Q44" s="24">
        <f>'с. Балкански'!Q44+'с. Благоево'!Q44+'с. Гецово'!Q44+'с. Дряновец'!Q44+'с. Дянково'!Q44+'с. Киченица'!Q44+'с. Липник'!Q44+'с. Мортагоново'!Q44+'с. Недоклан'!Q44+'с. Осенец'!Q44+'с. Островче'!Q44+'с. Побит камък'!Q44+'с. Просторно'!Q44+'с. Пороище'!Q44+'с. Радинград'!Q44+'с. Раковски'!Q44+'с. Стражец'!Q44+'с. Топчии'!Q44+'с. Ушинци'!Q44+'с. Черковна'!Q44+'с. Ясеновец'!Q44+'гр. Разград'!Q44</f>
        <v>0</v>
      </c>
      <c r="R44" s="25">
        <f t="shared" si="8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f>'с. Балкански'!C45+'с. Благоево'!C45+'с. Гецово'!C45+'с. Дряновец'!C45+'с. Дянково'!C45+'с. Киченица'!C45+'с. Липник'!C45+'с. Мортагоново'!C45+'с. Недоклан'!C45+'с. Осенец'!C45+'с. Островче'!C45+'с. Побит камък'!C45+'с. Просторно'!C45+'с. Пороище'!C45+'с. Радинград'!C45+'с. Раковски'!C45+'с. Стражец'!C45+'с. Топчии'!C45+'с. Ушинци'!C45+'с. Черковна'!C45+'с. Ясеновец'!C45+'гр. Разград'!C45</f>
        <v>0</v>
      </c>
      <c r="D45" s="22">
        <f>'с. Балкански'!D45+'с. Благоево'!D45+'с. Гецово'!D45+'с. Дряновец'!D45+'с. Дянково'!D45+'с. Киченица'!D45+'с. Липник'!D45+'с. Мортагоново'!D45+'с. Недоклан'!D45+'с. Осенец'!D45+'с. Островче'!D45+'с. Побит камък'!D45+'с. Просторно'!D45+'с. Пороище'!D45+'с. Радинград'!D45+'с. Раковски'!D45+'с. Стражец'!D45+'с. Топчии'!D45+'с. Ушинци'!D45+'с. Черковна'!D45+'с. Ясеновец'!D45+'гр. Разград'!D45</f>
        <v>0</v>
      </c>
      <c r="E45" s="22">
        <f>'с. Балкански'!E45+'с. Благоево'!E45+'с. Гецово'!E45+'с. Дряновец'!E45+'с. Дянково'!E45+'с. Киченица'!E45+'с. Липник'!E45+'с. Мортагоново'!E45+'с. Недоклан'!E45+'с. Осенец'!E45+'с. Островче'!E45+'с. Побит камък'!E45+'с. Просторно'!E45+'с. Пороище'!E45+'с. Радинград'!E45+'с. Раковски'!E45+'с. Стражец'!E45+'с. Топчии'!E45+'с. Ушинци'!E45+'с. Черковна'!E45+'с. Ясеновец'!E45+'гр. Разград'!E45</f>
        <v>0</v>
      </c>
      <c r="F45" s="22">
        <f>'с. Балкански'!F45+'с. Благоево'!F45+'с. Гецово'!F45+'с. Дряновец'!F45+'с. Дянково'!F45+'с. Киченица'!F45+'с. Липник'!F45+'с. Мортагоново'!F45+'с. Недоклан'!F45+'с. Осенец'!F45+'с. Островче'!F45+'с. Побит камък'!F45+'с. Просторно'!F45+'с. Пороище'!F45+'с. Радинград'!F45+'с. Раковски'!F45+'с. Стражец'!F45+'с. Топчии'!F45+'с. Ушинци'!F45+'с. Черковна'!F45+'с. Ясеновец'!F45+'гр. Разград'!F45</f>
        <v>0</v>
      </c>
      <c r="G45" s="22">
        <f>'с. Балкански'!G45+'с. Благоево'!G45+'с. Гецово'!G45+'с. Дряновец'!G45+'с. Дянково'!G45+'с. Киченица'!G45+'с. Липник'!G45+'с. Мортагоново'!G45+'с. Недоклан'!G45+'с. Осенец'!G45+'с. Островче'!G45+'с. Побит камък'!G45+'с. Просторно'!G45+'с. Пороище'!G45+'с. Радинград'!G45+'с. Раковски'!G45+'с. Стражец'!G45+'с. Топчии'!G45+'с. Ушинци'!G45+'с. Черковна'!G45+'с. Ясеновец'!G45+'гр. Разград'!G45</f>
        <v>0</v>
      </c>
      <c r="H45" s="22">
        <f>'с. Балкански'!H45+'с. Благоево'!H45+'с. Гецово'!H45+'с. Дряновец'!H45+'с. Дянково'!H45+'с. Киченица'!H45+'с. Липник'!H45+'с. Мортагоново'!H45+'с. Недоклан'!H45+'с. Осенец'!H45+'с. Островче'!H45+'с. Побит камък'!H45+'с. Просторно'!H45+'с. Пороище'!H45+'с. Радинград'!H45+'с. Раковски'!H45+'с. Стражец'!H45+'с. Топчии'!H45+'с. Ушинци'!H45+'с. Черковна'!H45+'с. Ясеновец'!H45+'гр. Разград'!H45</f>
        <v>0</v>
      </c>
      <c r="I45" s="22">
        <f>'с. Балкански'!I45+'с. Благоево'!I45+'с. Гецово'!I45+'с. Дряновец'!I45+'с. Дянково'!I45+'с. Киченица'!I45+'с. Липник'!I45+'с. Мортагоново'!I45+'с. Недоклан'!I45+'с. Осенец'!I45+'с. Островче'!I45+'с. Побит камък'!I45+'с. Просторно'!I45+'с. Пороище'!I45+'с. Радинград'!I45+'с. Раковски'!I45+'с. Стражец'!I45+'с. Топчии'!I45+'с. Ушинци'!I45+'с. Черковна'!I45+'с. Ясеновец'!I45+'гр. Разград'!I45</f>
        <v>0</v>
      </c>
      <c r="J45" s="22">
        <f>'с. Балкански'!J45+'с. Благоево'!J45+'с. Гецово'!J45+'с. Дряновец'!J45+'с. Дянково'!J45+'с. Киченица'!J45+'с. Липник'!J45+'с. Мортагоново'!J45+'с. Недоклан'!J45+'с. Осенец'!J45+'с. Островче'!J45+'с. Побит камък'!J45+'с. Просторно'!J45+'с. Пороище'!J45+'с. Радинград'!J45+'с. Раковски'!J45+'с. Стражец'!J45+'с. Топчии'!J45+'с. Ушинци'!J45+'с. Черковна'!J45+'с. Ясеновец'!J45+'гр. Разград'!J45</f>
        <v>0</v>
      </c>
      <c r="K45" s="22">
        <f>'с. Балкански'!K45+'с. Благоево'!K45+'с. Гецово'!K45+'с. Дряновец'!K45+'с. Дянково'!K45+'с. Киченица'!K45+'с. Липник'!K45+'с. Мортагоново'!K45+'с. Недоклан'!K45+'с. Осенец'!K45+'с. Островче'!K45+'с. Побит камък'!K45+'с. Просторно'!K45+'с. Пороище'!K45+'с. Радинград'!K45+'с. Раковски'!K45+'с. Стражец'!K45+'с. Топчии'!K45+'с. Ушинци'!K45+'с. Черковна'!K45+'с. Ясеновец'!K45+'гр. Разград'!K45</f>
        <v>0</v>
      </c>
      <c r="L45" s="22">
        <f>'с. Балкански'!L45+'с. Благоево'!L45+'с. Гецово'!L45+'с. Дряновец'!L45+'с. Дянково'!L45+'с. Киченица'!L45+'с. Липник'!L45+'с. Мортагоново'!L45+'с. Недоклан'!L45+'с. Осенец'!L45+'с. Островче'!L45+'с. Побит камък'!L45+'с. Просторно'!L45+'с. Пороище'!L45+'с. Радинград'!L45+'с. Раковски'!L45+'с. Стражец'!L45+'с. Топчии'!L45+'с. Ушинци'!L45+'с. Черковна'!L45+'с. Ясеновец'!L45+'гр. Разград'!L45</f>
        <v>0</v>
      </c>
      <c r="M45" s="22">
        <f>'с. Балкански'!M45+'с. Благоево'!M45+'с. Гецово'!M45+'с. Дряновец'!M45+'с. Дянково'!M45+'с. Киченица'!M45+'с. Липник'!M45+'с. Мортагоново'!M45+'с. Недоклан'!M45+'с. Осенец'!M45+'с. Островче'!M45+'с. Побит камък'!M45+'с. Просторно'!M45+'с. Пороище'!M45+'с. Радинград'!M45+'с. Раковски'!M45+'с. Стражец'!M45+'с. Топчии'!M45+'с. Ушинци'!M45+'с. Черковна'!M45+'с. Ясеновец'!M45+'гр. Разград'!M45</f>
        <v>0</v>
      </c>
      <c r="N45" s="22">
        <f t="shared" si="7"/>
        <v>0</v>
      </c>
      <c r="O45" s="23">
        <f>'с. Балкански'!O45+'с. Благоево'!O45+'с. Гецово'!O45+'с. Дряновец'!O45+'с. Дянково'!O45+'с. Киченица'!O45+'с. Липник'!O45+'с. Мортагоново'!O45+'с. Недоклан'!O45+'с. Осенец'!O45+'с. Островче'!O45+'с. Побит камък'!O45+'с. Просторно'!O45+'с. Пороище'!O45+'с. Радинград'!O45+'с. Раковски'!O45+'с. Стражец'!O45+'с. Топчии'!O45+'с. Ушинци'!O45+'с. Черковна'!O45+'с. Ясеновец'!O45+'гр. Разград'!O45</f>
        <v>0</v>
      </c>
      <c r="P45" s="24">
        <f>'с. Балкански'!P45+'с. Благоево'!P45+'с. Гецово'!P45+'с. Дряновец'!P45+'с. Дянково'!P45+'с. Киченица'!P45+'с. Липник'!P45+'с. Мортагоново'!P45+'с. Недоклан'!P45+'с. Осенец'!P45+'с. Островче'!P45+'с. Побит камък'!P45+'с. Просторно'!P45+'с. Пороище'!P45+'с. Радинград'!P45+'с. Раковски'!P45+'с. Стражец'!P45+'с. Топчии'!P45+'с. Ушинци'!P45+'с. Черковна'!P45+'с. Ясеновец'!P45+'гр. Разград'!P45</f>
        <v>0</v>
      </c>
      <c r="Q45" s="24">
        <f>'с. Балкански'!Q45+'с. Благоево'!Q45+'с. Гецово'!Q45+'с. Дряновец'!Q45+'с. Дянково'!Q45+'с. Киченица'!Q45+'с. Липник'!Q45+'с. Мортагоново'!Q45+'с. Недоклан'!Q45+'с. Осенец'!Q45+'с. Островче'!Q45+'с. Побит камък'!Q45+'с. Просторно'!Q45+'с. Пороище'!Q45+'с. Радинград'!Q45+'с. Раковски'!Q45+'с. Стражец'!Q45+'с. Топчии'!Q45+'с. Ушинци'!Q45+'с. Черковна'!Q45+'с. Ясеновец'!Q45+'гр. Разград'!Q45</f>
        <v>0</v>
      </c>
      <c r="R45" s="25">
        <f t="shared" si="8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f>'с. Балкански'!C46+'с. Благоево'!C46+'с. Гецово'!C46+'с. Дряновец'!C46+'с. Дянково'!C46+'с. Киченица'!C46+'с. Липник'!C46+'с. Мортагоново'!C46+'с. Недоклан'!C46+'с. Осенец'!C46+'с. Островче'!C46+'с. Побит камък'!C46+'с. Просторно'!C46+'с. Пороище'!C46+'с. Радинград'!C46+'с. Раковски'!C46+'с. Стражец'!C46+'с. Топчии'!C46+'с. Ушинци'!C46+'с. Черковна'!C46+'с. Ясеновец'!C46+'гр. Разград'!C46</f>
        <v>0</v>
      </c>
      <c r="D46" s="22">
        <f>'с. Балкански'!D46+'с. Благоево'!D46+'с. Гецово'!D46+'с. Дряновец'!D46+'с. Дянково'!D46+'с. Киченица'!D46+'с. Липник'!D46+'с. Мортагоново'!D46+'с. Недоклан'!D46+'с. Осенец'!D46+'с. Островче'!D46+'с. Побит камък'!D46+'с. Просторно'!D46+'с. Пороище'!D46+'с. Радинград'!D46+'с. Раковски'!D46+'с. Стражец'!D46+'с. Топчии'!D46+'с. Ушинци'!D46+'с. Черковна'!D46+'с. Ясеновец'!D46+'гр. Разград'!D46</f>
        <v>0</v>
      </c>
      <c r="E46" s="22">
        <f>'с. Балкански'!E46+'с. Благоево'!E46+'с. Гецово'!E46+'с. Дряновец'!E46+'с. Дянково'!E46+'с. Киченица'!E46+'с. Липник'!E46+'с. Мортагоново'!E46+'с. Недоклан'!E46+'с. Осенец'!E46+'с. Островче'!E46+'с. Побит камък'!E46+'с. Просторно'!E46+'с. Пороище'!E46+'с. Радинград'!E46+'с. Раковски'!E46+'с. Стражец'!E46+'с. Топчии'!E46+'с. Ушинци'!E46+'с. Черковна'!E46+'с. Ясеновец'!E46+'гр. Разград'!E46</f>
        <v>0</v>
      </c>
      <c r="F46" s="22">
        <f>'с. Балкански'!F46+'с. Благоево'!F46+'с. Гецово'!F46+'с. Дряновец'!F46+'с. Дянково'!F46+'с. Киченица'!F46+'с. Липник'!F46+'с. Мортагоново'!F46+'с. Недоклан'!F46+'с. Осенец'!F46+'с. Островче'!F46+'с. Побит камък'!F46+'с. Просторно'!F46+'с. Пороище'!F46+'с. Радинград'!F46+'с. Раковски'!F46+'с. Стражец'!F46+'с. Топчии'!F46+'с. Ушинци'!F46+'с. Черковна'!F46+'с. Ясеновец'!F46+'гр. Разград'!F46</f>
        <v>0</v>
      </c>
      <c r="G46" s="22">
        <f>'с. Балкански'!G46+'с. Благоево'!G46+'с. Гецово'!G46+'с. Дряновец'!G46+'с. Дянково'!G46+'с. Киченица'!G46+'с. Липник'!G46+'с. Мортагоново'!G46+'с. Недоклан'!G46+'с. Осенец'!G46+'с. Островче'!G46+'с. Побит камък'!G46+'с. Просторно'!G46+'с. Пороище'!G46+'с. Радинград'!G46+'с. Раковски'!G46+'с. Стражец'!G46+'с. Топчии'!G46+'с. Ушинци'!G46+'с. Черковна'!G46+'с. Ясеновец'!G46+'гр. Разград'!G46</f>
        <v>0</v>
      </c>
      <c r="H46" s="22">
        <f>'с. Балкански'!H46+'с. Благоево'!H46+'с. Гецово'!H46+'с. Дряновец'!H46+'с. Дянково'!H46+'с. Киченица'!H46+'с. Липник'!H46+'с. Мортагоново'!H46+'с. Недоклан'!H46+'с. Осенец'!H46+'с. Островче'!H46+'с. Побит камък'!H46+'с. Просторно'!H46+'с. Пороище'!H46+'с. Радинград'!H46+'с. Раковски'!H46+'с. Стражец'!H46+'с. Топчии'!H46+'с. Ушинци'!H46+'с. Черковна'!H46+'с. Ясеновец'!H46+'гр. Разград'!H46</f>
        <v>0</v>
      </c>
      <c r="I46" s="22">
        <f>'с. Балкански'!I46+'с. Благоево'!I46+'с. Гецово'!I46+'с. Дряновец'!I46+'с. Дянково'!I46+'с. Киченица'!I46+'с. Липник'!I46+'с. Мортагоново'!I46+'с. Недоклан'!I46+'с. Осенец'!I46+'с. Островче'!I46+'с. Побит камък'!I46+'с. Просторно'!I46+'с. Пороище'!I46+'с. Радинград'!I46+'с. Раковски'!I46+'с. Стражец'!I46+'с. Топчии'!I46+'с. Ушинци'!I46+'с. Черковна'!I46+'с. Ясеновец'!I46+'гр. Разград'!I46</f>
        <v>0</v>
      </c>
      <c r="J46" s="22">
        <f>'с. Балкански'!J46+'с. Благоево'!J46+'с. Гецово'!J46+'с. Дряновец'!J46+'с. Дянково'!J46+'с. Киченица'!J46+'с. Липник'!J46+'с. Мортагоново'!J46+'с. Недоклан'!J46+'с. Осенец'!J46+'с. Островче'!J46+'с. Побит камък'!J46+'с. Просторно'!J46+'с. Пороище'!J46+'с. Радинград'!J46+'с. Раковски'!J46+'с. Стражец'!J46+'с. Топчии'!J46+'с. Ушинци'!J46+'с. Черковна'!J46+'с. Ясеновец'!J46+'гр. Разград'!J46</f>
        <v>0</v>
      </c>
      <c r="K46" s="22">
        <f>'с. Балкански'!K46+'с. Благоево'!K46+'с. Гецово'!K46+'с. Дряновец'!K46+'с. Дянково'!K46+'с. Киченица'!K46+'с. Липник'!K46+'с. Мортагоново'!K46+'с. Недоклан'!K46+'с. Осенец'!K46+'с. Островче'!K46+'с. Побит камък'!K46+'с. Просторно'!K46+'с. Пороище'!K46+'с. Радинград'!K46+'с. Раковски'!K46+'с. Стражец'!K46+'с. Топчии'!K46+'с. Ушинци'!K46+'с. Черковна'!K46+'с. Ясеновец'!K46+'гр. Разград'!K46</f>
        <v>0</v>
      </c>
      <c r="L46" s="22">
        <f>'с. Балкански'!L46+'с. Благоево'!L46+'с. Гецово'!L46+'с. Дряновец'!L46+'с. Дянково'!L46+'с. Киченица'!L46+'с. Липник'!L46+'с. Мортагоново'!L46+'с. Недоклан'!L46+'с. Осенец'!L46+'с. Островче'!L46+'с. Побит камък'!L46+'с. Просторно'!L46+'с. Пороище'!L46+'с. Радинград'!L46+'с. Раковски'!L46+'с. Стражец'!L46+'с. Топчии'!L46+'с. Ушинци'!L46+'с. Черковна'!L46+'с. Ясеновец'!L46+'гр. Разград'!L46</f>
        <v>0</v>
      </c>
      <c r="M46" s="22">
        <f>'с. Балкански'!M46+'с. Благоево'!M46+'с. Гецово'!M46+'с. Дряновец'!M46+'с. Дянково'!M46+'с. Киченица'!M46+'с. Липник'!M46+'с. Мортагоново'!M46+'с. Недоклан'!M46+'с. Осенец'!M46+'с. Островче'!M46+'с. Побит камък'!M46+'с. Просторно'!M46+'с. Пороище'!M46+'с. Радинград'!M46+'с. Раковски'!M46+'с. Стражец'!M46+'с. Топчии'!M46+'с. Ушинци'!M46+'с. Черковна'!M46+'с. Ясеновец'!M46+'гр. Разград'!M46</f>
        <v>0</v>
      </c>
      <c r="N46" s="22">
        <f t="shared" si="7"/>
        <v>0</v>
      </c>
      <c r="O46" s="23">
        <f>'с. Балкански'!O46+'с. Благоево'!O46+'с. Гецово'!O46+'с. Дряновец'!O46+'с. Дянково'!O46+'с. Киченица'!O46+'с. Липник'!O46+'с. Мортагоново'!O46+'с. Недоклан'!O46+'с. Осенец'!O46+'с. Островче'!O46+'с. Побит камък'!O46+'с. Просторно'!O46+'с. Пороище'!O46+'с. Радинград'!O46+'с. Раковски'!O46+'с. Стражец'!O46+'с. Топчии'!O46+'с. Ушинци'!O46+'с. Черковна'!O46+'с. Ясеновец'!O46+'гр. Разград'!O46</f>
        <v>0</v>
      </c>
      <c r="P46" s="24">
        <f>'с. Балкански'!P46+'с. Благоево'!P46+'с. Гецово'!P46+'с. Дряновец'!P46+'с. Дянково'!P46+'с. Киченица'!P46+'с. Липник'!P46+'с. Мортагоново'!P46+'с. Недоклан'!P46+'с. Осенец'!P46+'с. Островче'!P46+'с. Побит камък'!P46+'с. Просторно'!P46+'с. Пороище'!P46+'с. Радинград'!P46+'с. Раковски'!P46+'с. Стражец'!P46+'с. Топчии'!P46+'с. Ушинци'!P46+'с. Черковна'!P46+'с. Ясеновец'!P46+'гр. Разград'!P46</f>
        <v>0</v>
      </c>
      <c r="Q46" s="24">
        <f>'с. Балкански'!Q46+'с. Благоево'!Q46+'с. Гецово'!Q46+'с. Дряновец'!Q46+'с. Дянково'!Q46+'с. Киченица'!Q46+'с. Липник'!Q46+'с. Мортагоново'!Q46+'с. Недоклан'!Q46+'с. Осенец'!Q46+'с. Островче'!Q46+'с. Побит камък'!Q46+'с. Просторно'!Q46+'с. Пороище'!Q46+'с. Радинград'!Q46+'с. Раковски'!Q46+'с. Стражец'!Q46+'с. Топчии'!Q46+'с. Ушинци'!Q46+'с. Черковна'!Q46+'с. Ясеновец'!Q46+'гр. Разград'!Q46</f>
        <v>0</v>
      </c>
      <c r="R46" s="25">
        <f t="shared" si="8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f>'с. Балкански'!C47+'с. Благоево'!C47+'с. Гецово'!C47+'с. Дряновец'!C47+'с. Дянково'!C47+'с. Киченица'!C47+'с. Липник'!C47+'с. Мортагоново'!C47+'с. Недоклан'!C47+'с. Осенец'!C47+'с. Островче'!C47+'с. Побит камък'!C47+'с. Просторно'!C47+'с. Пороище'!C47+'с. Радинград'!C47+'с. Раковски'!C47+'с. Стражец'!C47+'с. Топчии'!C47+'с. Ушинци'!C47+'с. Черковна'!C47+'с. Ясеновец'!C47+'гр. Разград'!C47</f>
        <v>61355.03</v>
      </c>
      <c r="D47" s="22">
        <f>'с. Балкански'!D47+'с. Благоево'!D47+'с. Гецово'!D47+'с. Дряновец'!D47+'с. Дянково'!D47+'с. Киченица'!D47+'с. Липник'!D47+'с. Мортагоново'!D47+'с. Недоклан'!D47+'с. Осенец'!D47+'с. Островче'!D47+'с. Побит камък'!D47+'с. Просторно'!D47+'с. Пороище'!D47+'с. Радинград'!D47+'с. Раковски'!D47+'с. Стражец'!D47+'с. Топчии'!D47+'с. Ушинци'!D47+'с. Черковна'!D47+'с. Ясеновец'!D47+'гр. Разград'!D47</f>
        <v>0</v>
      </c>
      <c r="E47" s="22">
        <f>'с. Балкански'!E47+'с. Благоево'!E47+'с. Гецово'!E47+'с. Дряновец'!E47+'с. Дянково'!E47+'с. Киченица'!E47+'с. Липник'!E47+'с. Мортагоново'!E47+'с. Недоклан'!E47+'с. Осенец'!E47+'с. Островче'!E47+'с. Побит камък'!E47+'с. Просторно'!E47+'с. Пороище'!E47+'с. Радинград'!E47+'с. Раковски'!E47+'с. Стражец'!E47+'с. Топчии'!E47+'с. Ушинци'!E47+'с. Черковна'!E47+'с. Ясеновец'!E47+'гр. Разград'!E47</f>
        <v>0</v>
      </c>
      <c r="F47" s="22">
        <f>'с. Балкански'!F47+'с. Благоево'!F47+'с. Гецово'!F47+'с. Дряновец'!F47+'с. Дянково'!F47+'с. Киченица'!F47+'с. Липник'!F47+'с. Мортагоново'!F47+'с. Недоклан'!F47+'с. Осенец'!F47+'с. Островче'!F47+'с. Побит камък'!F47+'с. Просторно'!F47+'с. Пороище'!F47+'с. Радинград'!F47+'с. Раковски'!F47+'с. Стражец'!F47+'с. Топчии'!F47+'с. Ушинци'!F47+'с. Черковна'!F47+'с. Ясеновец'!F47+'гр. Разград'!F47</f>
        <v>0</v>
      </c>
      <c r="G47" s="22">
        <f>'с. Балкански'!G47+'с. Благоево'!G47+'с. Гецово'!G47+'с. Дряновец'!G47+'с. Дянково'!G47+'с. Киченица'!G47+'с. Липник'!G47+'с. Мортагоново'!G47+'с. Недоклан'!G47+'с. Осенец'!G47+'с. Островче'!G47+'с. Побит камък'!G47+'с. Просторно'!G47+'с. Пороище'!G47+'с. Радинград'!G47+'с. Раковски'!G47+'с. Стражец'!G47+'с. Топчии'!G47+'с. Ушинци'!G47+'с. Черковна'!G47+'с. Ясеновец'!G47+'гр. Разград'!G47</f>
        <v>0</v>
      </c>
      <c r="H47" s="22">
        <f>'с. Балкански'!H47+'с. Благоево'!H47+'с. Гецово'!H47+'с. Дряновец'!H47+'с. Дянково'!H47+'с. Киченица'!H47+'с. Липник'!H47+'с. Мортагоново'!H47+'с. Недоклан'!H47+'с. Осенец'!H47+'с. Островче'!H47+'с. Побит камък'!H47+'с. Просторно'!H47+'с. Пороище'!H47+'с. Радинград'!H47+'с. Раковски'!H47+'с. Стражец'!H47+'с. Топчии'!H47+'с. Ушинци'!H47+'с. Черковна'!H47+'с. Ясеновец'!H47+'гр. Разград'!H47</f>
        <v>215253.88</v>
      </c>
      <c r="I47" s="22">
        <f>'с. Балкански'!I47+'с. Благоево'!I47+'с. Гецово'!I47+'с. Дряновец'!I47+'с. Дянково'!I47+'с. Киченица'!I47+'с. Липник'!I47+'с. Мортагоново'!I47+'с. Недоклан'!I47+'с. Осенец'!I47+'с. Островче'!I47+'с. Побит камък'!I47+'с. Просторно'!I47+'с. Пороище'!I47+'с. Радинград'!I47+'с. Раковски'!I47+'с. Стражец'!I47+'с. Топчии'!I47+'с. Ушинци'!I47+'с. Черковна'!I47+'с. Ясеновец'!I47+'гр. Разград'!I47</f>
        <v>0</v>
      </c>
      <c r="J47" s="22">
        <f>'с. Балкански'!J47+'с. Благоево'!J47+'с. Гецово'!J47+'с. Дряновец'!J47+'с. Дянково'!J47+'с. Киченица'!J47+'с. Липник'!J47+'с. Мортагоново'!J47+'с. Недоклан'!J47+'с. Осенец'!J47+'с. Островче'!J47+'с. Побит камък'!J47+'с. Просторно'!J47+'с. Пороище'!J47+'с. Радинград'!J47+'с. Раковски'!J47+'с. Стражец'!J47+'с. Топчии'!J47+'с. Ушинци'!J47+'с. Черковна'!J47+'с. Ясеновец'!J47+'гр. Разград'!J47</f>
        <v>0</v>
      </c>
      <c r="K47" s="22">
        <f>'с. Балкански'!K47+'с. Благоево'!K47+'с. Гецово'!K47+'с. Дряновец'!K47+'с. Дянково'!K47+'с. Киченица'!K47+'с. Липник'!K47+'с. Мортагоново'!K47+'с. Недоклан'!K47+'с. Осенец'!K47+'с. Островче'!K47+'с. Побит камък'!K47+'с. Просторно'!K47+'с. Пороище'!K47+'с. Радинград'!K47+'с. Раковски'!K47+'с. Стражец'!K47+'с. Топчии'!K47+'с. Ушинци'!K47+'с. Черковна'!K47+'с. Ясеновец'!K47+'гр. Разград'!K47</f>
        <v>0</v>
      </c>
      <c r="L47" s="22">
        <f>'с. Балкански'!L47+'с. Благоево'!L47+'с. Гецово'!L47+'с. Дряновец'!L47+'с. Дянково'!L47+'с. Киченица'!L47+'с. Липник'!L47+'с. Мортагоново'!L47+'с. Недоклан'!L47+'с. Осенец'!L47+'с. Островче'!L47+'с. Побит камък'!L47+'с. Просторно'!L47+'с. Пороище'!L47+'с. Радинград'!L47+'с. Раковски'!L47+'с. Стражец'!L47+'с. Топчии'!L47+'с. Ушинци'!L47+'с. Черковна'!L47+'с. Ясеновец'!L47+'гр. Разград'!L47</f>
        <v>0</v>
      </c>
      <c r="M47" s="22">
        <f>'с. Балкански'!M47+'с. Благоево'!M47+'с. Гецово'!M47+'с. Дряновец'!M47+'с. Дянково'!M47+'с. Киченица'!M47+'с. Липник'!M47+'с. Мортагоново'!M47+'с. Недоклан'!M47+'с. Осенец'!M47+'с. Островче'!M47+'с. Побит камък'!M47+'с. Просторно'!M47+'с. Пороище'!M47+'с. Радинград'!M47+'с. Раковски'!M47+'с. Стражец'!M47+'с. Топчии'!M47+'с. Ушинци'!M47+'с. Черковна'!M47+'с. Ясеновец'!M47+'гр. Разград'!M47</f>
        <v>0</v>
      </c>
      <c r="N47" s="22">
        <f t="shared" si="7"/>
        <v>215253.88</v>
      </c>
      <c r="O47" s="23">
        <f>'с. Балкански'!O47+'с. Благоево'!O47+'с. Гецово'!O47+'с. Дряновец'!O47+'с. Дянково'!O47+'с. Киченица'!O47+'с. Липник'!O47+'с. Мортагоново'!O47+'с. Недоклан'!O47+'с. Осенец'!O47+'с. Островче'!O47+'с. Побит камък'!O47+'с. Просторно'!O47+'с. Пороище'!O47+'с. Радинград'!O47+'с. Раковски'!O47+'с. Стражец'!O47+'с. Топчии'!O47+'с. Ушинци'!O47+'с. Черковна'!O47+'с. Ясеновец'!O47+'гр. Разград'!O47</f>
        <v>0</v>
      </c>
      <c r="P47" s="24">
        <f>'с. Балкански'!P47+'с. Благоево'!P47+'с. Гецово'!P47+'с. Дряновец'!P47+'с. Дянково'!P47+'с. Киченица'!P47+'с. Липник'!P47+'с. Мортагоново'!P47+'с. Недоклан'!P47+'с. Осенец'!P47+'с. Островче'!P47+'с. Побит камък'!P47+'с. Просторно'!P47+'с. Пороище'!P47+'с. Радинград'!P47+'с. Раковски'!P47+'с. Стражец'!P47+'с. Топчии'!P47+'с. Ушинци'!P47+'с. Черковна'!P47+'с. Ясеновец'!P47+'гр. Разград'!P47</f>
        <v>0</v>
      </c>
      <c r="Q47" s="24">
        <f>'с. Балкански'!Q47+'с. Благоево'!Q47+'с. Гецово'!Q47+'с. Дряновец'!Q47+'с. Дянково'!Q47+'с. Киченица'!Q47+'с. Липник'!Q47+'с. Мортагоново'!Q47+'с. Недоклан'!Q47+'с. Осенец'!Q47+'с. Островче'!Q47+'с. Побит камък'!Q47+'с. Просторно'!Q47+'с. Пороище'!Q47+'с. Радинград'!Q47+'с. Раковски'!Q47+'с. Стражец'!Q47+'с. Топчии'!Q47+'с. Ушинци'!Q47+'с. Черковна'!Q47+'с. Ясеновец'!Q47+'гр. Разград'!Q47</f>
        <v>0</v>
      </c>
      <c r="R47" s="25">
        <f t="shared" si="8"/>
        <v>-153898.85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f>'с. Балкански'!C48+'с. Благоево'!C48+'с. Гецово'!C48+'с. Дряновец'!C48+'с. Дянково'!C48+'с. Киченица'!C48+'с. Липник'!C48+'с. Мортагоново'!C48+'с. Недоклан'!C48+'с. Осенец'!C48+'с. Островче'!C48+'с. Побит камък'!C48+'с. Просторно'!C48+'с. Пороище'!C48+'с. Радинград'!C48+'с. Раковски'!C48+'с. Стражец'!C48+'с. Топчии'!C48+'с. Ушинци'!C48+'с. Черковна'!C48+'с. Ясеновец'!C48+'гр. Разград'!C48</f>
        <v>0</v>
      </c>
      <c r="D48" s="29">
        <f>'с. Балкански'!D48+'с. Благоево'!D48+'с. Гецово'!D48+'с. Дряновец'!D48+'с. Дянково'!D48+'с. Киченица'!D48+'с. Липник'!D48+'с. Мортагоново'!D48+'с. Недоклан'!D48+'с. Осенец'!D48+'с. Островче'!D48+'с. Побит камък'!D48+'с. Просторно'!D48+'с. Пороище'!D48+'с. Радинград'!D48+'с. Раковски'!D48+'с. Стражец'!D48+'с. Топчии'!D48+'с. Ушинци'!D48+'с. Черковна'!D48+'с. Ясеновец'!D48+'гр. Разград'!D48</f>
        <v>0</v>
      </c>
      <c r="E48" s="29">
        <f>'с. Балкански'!E48+'с. Благоево'!E48+'с. Гецово'!E48+'с. Дряновец'!E48+'с. Дянково'!E48+'с. Киченица'!E48+'с. Липник'!E48+'с. Мортагоново'!E48+'с. Недоклан'!E48+'с. Осенец'!E48+'с. Островче'!E48+'с. Побит камък'!E48+'с. Просторно'!E48+'с. Пороище'!E48+'с. Радинград'!E48+'с. Раковски'!E48+'с. Стражец'!E48+'с. Топчии'!E48+'с. Ушинци'!E48+'с. Черковна'!E48+'с. Ясеновец'!E48+'гр. Разград'!E48</f>
        <v>0</v>
      </c>
      <c r="F48" s="29">
        <f>'с. Балкански'!F48+'с. Благоево'!F48+'с. Гецово'!F48+'с. Дряновец'!F48+'с. Дянково'!F48+'с. Киченица'!F48+'с. Липник'!F48+'с. Мортагоново'!F48+'с. Недоклан'!F48+'с. Осенец'!F48+'с. Островче'!F48+'с. Побит камък'!F48+'с. Просторно'!F48+'с. Пороище'!F48+'с. Радинград'!F48+'с. Раковски'!F48+'с. Стражец'!F48+'с. Топчии'!F48+'с. Ушинци'!F48+'с. Черковна'!F48+'с. Ясеновец'!F48+'гр. Разград'!F48</f>
        <v>0</v>
      </c>
      <c r="G48" s="29">
        <f>'с. Балкански'!G48+'с. Благоево'!G48+'с. Гецово'!G48+'с. Дряновец'!G48+'с. Дянково'!G48+'с. Киченица'!G48+'с. Липник'!G48+'с. Мортагоново'!G48+'с. Недоклан'!G48+'с. Осенец'!G48+'с. Островче'!G48+'с. Побит камък'!G48+'с. Просторно'!G48+'с. Пороище'!G48+'с. Радинград'!G48+'с. Раковски'!G48+'с. Стражец'!G48+'с. Топчии'!G48+'с. Ушинци'!G48+'с. Черковна'!G48+'с. Ясеновец'!G48+'гр. Разград'!G48</f>
        <v>0</v>
      </c>
      <c r="H48" s="29">
        <f>'с. Балкански'!H48+'с. Благоево'!H48+'с. Гецово'!H48+'с. Дряновец'!H48+'с. Дянково'!H48+'с. Киченица'!H48+'с. Липник'!H48+'с. Мортагоново'!H48+'с. Недоклан'!H48+'с. Осенец'!H48+'с. Островче'!H48+'с. Побит камък'!H48+'с. Просторно'!H48+'с. Пороище'!H48+'с. Радинград'!H48+'с. Раковски'!H48+'с. Стражец'!H48+'с. Топчии'!H48+'с. Ушинци'!H48+'с. Черковна'!H48+'с. Ясеновец'!H48+'гр. Разград'!H48</f>
        <v>0</v>
      </c>
      <c r="I48" s="29">
        <f>'с. Балкански'!I48+'с. Благоево'!I48+'с. Гецово'!I48+'с. Дряновец'!I48+'с. Дянково'!I48+'с. Киченица'!I48+'с. Липник'!I48+'с. Мортагоново'!I48+'с. Недоклан'!I48+'с. Осенец'!I48+'с. Островче'!I48+'с. Побит камък'!I48+'с. Просторно'!I48+'с. Пороище'!I48+'с. Радинград'!I48+'с. Раковски'!I48+'с. Стражец'!I48+'с. Топчии'!I48+'с. Ушинци'!I48+'с. Черковна'!I48+'с. Ясеновец'!I48+'гр. Разград'!I48</f>
        <v>0</v>
      </c>
      <c r="J48" s="29">
        <f>'с. Балкански'!J48+'с. Благоево'!J48+'с. Гецово'!J48+'с. Дряновец'!J48+'с. Дянково'!J48+'с. Киченица'!J48+'с. Липник'!J48+'с. Мортагоново'!J48+'с. Недоклан'!J48+'с. Осенец'!J48+'с. Островче'!J48+'с. Побит камък'!J48+'с. Просторно'!J48+'с. Пороище'!J48+'с. Радинград'!J48+'с. Раковски'!J48+'с. Стражец'!J48+'с. Топчии'!J48+'с. Ушинци'!J48+'с. Черковна'!J48+'с. Ясеновец'!J48+'гр. Разград'!J48</f>
        <v>0</v>
      </c>
      <c r="K48" s="29">
        <f>'с. Балкански'!K48+'с. Благоево'!K48+'с. Гецово'!K48+'с. Дряновец'!K48+'с. Дянково'!K48+'с. Киченица'!K48+'с. Липник'!K48+'с. Мортагоново'!K48+'с. Недоклан'!K48+'с. Осенец'!K48+'с. Островче'!K48+'с. Побит камък'!K48+'с. Просторно'!K48+'с. Пороище'!K48+'с. Радинград'!K48+'с. Раковски'!K48+'с. Стражец'!K48+'с. Топчии'!K48+'с. Ушинци'!K48+'с. Черковна'!K48+'с. Ясеновец'!K48+'гр. Разград'!K48</f>
        <v>0</v>
      </c>
      <c r="L48" s="29">
        <f>'с. Балкански'!L48+'с. Благоево'!L48+'с. Гецово'!L48+'с. Дряновец'!L48+'с. Дянково'!L48+'с. Киченица'!L48+'с. Липник'!L48+'с. Мортагоново'!L48+'с. Недоклан'!L48+'с. Осенец'!L48+'с. Островче'!L48+'с. Побит камък'!L48+'с. Просторно'!L48+'с. Пороище'!L48+'с. Радинград'!L48+'с. Раковски'!L48+'с. Стражец'!L48+'с. Топчии'!L48+'с. Ушинци'!L48+'с. Черковна'!L48+'с. Ясеновец'!L48+'гр. Разград'!L48</f>
        <v>0</v>
      </c>
      <c r="M48" s="29">
        <f>'с. Балкански'!M48+'с. Благоево'!M48+'с. Гецово'!M48+'с. Дряновец'!M48+'с. Дянково'!M48+'с. Киченица'!M48+'с. Липник'!M48+'с. Мортагоново'!M48+'с. Недоклан'!M48+'с. Осенец'!M48+'с. Островче'!M48+'с. Побит камък'!M48+'с. Просторно'!M48+'с. Пороище'!M48+'с. Радинград'!M48+'с. Раковски'!M48+'с. Стражец'!M48+'с. Топчии'!M48+'с. Ушинци'!M48+'с. Черковна'!M48+'с. Ясеновец'!M48+'гр. Разград'!M48</f>
        <v>0</v>
      </c>
      <c r="N48" s="22">
        <f t="shared" si="7"/>
        <v>0</v>
      </c>
      <c r="O48" s="23">
        <f>'с. Балкански'!O48+'с. Благоево'!O48+'с. Гецово'!O48+'с. Дряновец'!O48+'с. Дянково'!O48+'с. Киченица'!O48+'с. Липник'!O48+'с. Мортагоново'!O48+'с. Недоклан'!O48+'с. Осенец'!O48+'с. Островче'!O48+'с. Побит камък'!O48+'с. Просторно'!O48+'с. Пороище'!O48+'с. Радинград'!O48+'с. Раковски'!O48+'с. Стражец'!O48+'с. Топчии'!O48+'с. Ушинци'!O48+'с. Черковна'!O48+'с. Ясеновец'!O48+'гр. Разград'!O48</f>
        <v>0</v>
      </c>
      <c r="P48" s="29">
        <f>'с. Балкански'!P48+'с. Благоево'!P48+'с. Гецово'!P48+'с. Дряновец'!P48+'с. Дянково'!P48+'с. Киченица'!P48+'с. Липник'!P48+'с. Мортагоново'!P48+'с. Недоклан'!P48+'с. Осенец'!P48+'с. Островче'!P48+'с. Побит камък'!P48+'с. Просторно'!P48+'с. Пороище'!P48+'с. Радинград'!P48+'с. Раковски'!P48+'с. Стражец'!P48+'с. Топчии'!P48+'с. Ушинци'!P48+'с. Черковна'!P48+'с. Ясеновец'!P48+'гр. Разград'!P48</f>
        <v>0</v>
      </c>
      <c r="Q48" s="29">
        <f>'с. Балкански'!Q48+'с. Благоево'!Q48+'с. Гецово'!Q48+'с. Дряновец'!Q48+'с. Дянково'!Q48+'с. Киченица'!Q48+'с. Липник'!Q48+'с. Мортагоново'!Q48+'с. Недоклан'!Q48+'с. Осенец'!Q48+'с. Островче'!Q48+'с. Побит камък'!Q48+'с. Просторно'!Q48+'с. Пороище'!Q48+'с. Радинград'!Q48+'с. Раковски'!Q48+'с. Стражец'!Q48+'с. Топчии'!Q48+'с. Ушинци'!Q48+'с. Черковна'!Q48+'с. Ясеновец'!Q48+'гр. Разград'!Q48</f>
        <v>0</v>
      </c>
      <c r="R48" s="25">
        <f t="shared" si="8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f>'с. Балкански'!C49+'с. Благоево'!C49+'с. Гецово'!C49+'с. Дряновец'!C49+'с. Дянково'!C49+'с. Киченица'!C49+'с. Липник'!C49+'с. Мортагоново'!C49+'с. Недоклан'!C49+'с. Осенец'!C49+'с. Островче'!C49+'с. Побит камък'!C49+'с. Просторно'!C49+'с. Пороище'!C49+'с. Радинград'!C49+'с. Раковски'!C49+'с. Стражец'!C49+'с. Топчии'!C49+'с. Ушинци'!C49+'с. Черковна'!C49+'с. Ясеновец'!C49+'гр. Разград'!C49</f>
        <v>0</v>
      </c>
      <c r="D49" s="31">
        <f>'с. Балкански'!D49+'с. Благоево'!D49+'с. Гецово'!D49+'с. Дряновец'!D49+'с. Дянково'!D49+'с. Киченица'!D49+'с. Липник'!D49+'с. Мортагоново'!D49+'с. Недоклан'!D49+'с. Осенец'!D49+'с. Островче'!D49+'с. Побит камък'!D49+'с. Просторно'!D49+'с. Пороище'!D49+'с. Радинград'!D49+'с. Раковски'!D49+'с. Стражец'!D49+'с. Топчии'!D49+'с. Ушинци'!D49+'с. Черковна'!D49+'с. Ясеновец'!D49+'гр. Разград'!D49</f>
        <v>0</v>
      </c>
      <c r="E49" s="31">
        <f>'с. Балкански'!E49+'с. Благоево'!E49+'с. Гецово'!E49+'с. Дряновец'!E49+'с. Дянково'!E49+'с. Киченица'!E49+'с. Липник'!E49+'с. Мортагоново'!E49+'с. Недоклан'!E49+'с. Осенец'!E49+'с. Островче'!E49+'с. Побит камък'!E49+'с. Просторно'!E49+'с. Пороище'!E49+'с. Радинград'!E49+'с. Раковски'!E49+'с. Стражец'!E49+'с. Топчии'!E49+'с. Ушинци'!E49+'с. Черковна'!E49+'с. Ясеновец'!E49+'гр. Разград'!E49</f>
        <v>0</v>
      </c>
      <c r="F49" s="31">
        <f>'с. Балкански'!F49+'с. Благоево'!F49+'с. Гецово'!F49+'с. Дряновец'!F49+'с. Дянково'!F49+'с. Киченица'!F49+'с. Липник'!F49+'с. Мортагоново'!F49+'с. Недоклан'!F49+'с. Осенец'!F49+'с. Островче'!F49+'с. Побит камък'!F49+'с. Просторно'!F49+'с. Пороище'!F49+'с. Радинград'!F49+'с. Раковски'!F49+'с. Стражец'!F49+'с. Топчии'!F49+'с. Ушинци'!F49+'с. Черковна'!F49+'с. Ясеновец'!F49+'гр. Разград'!F49</f>
        <v>0</v>
      </c>
      <c r="G49" s="31">
        <f>'с. Балкански'!G49+'с. Благоево'!G49+'с. Гецово'!G49+'с. Дряновец'!G49+'с. Дянково'!G49+'с. Киченица'!G49+'с. Липник'!G49+'с. Мортагоново'!G49+'с. Недоклан'!G49+'с. Осенец'!G49+'с. Островче'!G49+'с. Побит камък'!G49+'с. Просторно'!G49+'с. Пороище'!G49+'с. Радинград'!G49+'с. Раковски'!G49+'с. Стражец'!G49+'с. Топчии'!G49+'с. Ушинци'!G49+'с. Черковна'!G49+'с. Ясеновец'!G49+'гр. Разград'!G49</f>
        <v>0</v>
      </c>
      <c r="H49" s="31">
        <f>'с. Балкански'!H49+'с. Благоево'!H49+'с. Гецово'!H49+'с. Дряновец'!H49+'с. Дянково'!H49+'с. Киченица'!H49+'с. Липник'!H49+'с. Мортагоново'!H49+'с. Недоклан'!H49+'с. Осенец'!H49+'с. Островче'!H49+'с. Побит камък'!H49+'с. Просторно'!H49+'с. Пороище'!H49+'с. Радинград'!H49+'с. Раковски'!H49+'с. Стражец'!H49+'с. Топчии'!H49+'с. Ушинци'!H49+'с. Черковна'!H49+'с. Ясеновец'!H49+'гр. Разград'!H49</f>
        <v>0</v>
      </c>
      <c r="I49" s="31">
        <f>'с. Балкански'!I49+'с. Благоево'!I49+'с. Гецово'!I49+'с. Дряновец'!I49+'с. Дянково'!I49+'с. Киченица'!I49+'с. Липник'!I49+'с. Мортагоново'!I49+'с. Недоклан'!I49+'с. Осенец'!I49+'с. Островче'!I49+'с. Побит камък'!I49+'с. Просторно'!I49+'с. Пороище'!I49+'с. Радинград'!I49+'с. Раковски'!I49+'с. Стражец'!I49+'с. Топчии'!I49+'с. Ушинци'!I49+'с. Черковна'!I49+'с. Ясеновец'!I49+'гр. Разград'!I49</f>
        <v>0</v>
      </c>
      <c r="J49" s="31">
        <f>'с. Балкански'!J49+'с. Благоево'!J49+'с. Гецово'!J49+'с. Дряновец'!J49+'с. Дянково'!J49+'с. Киченица'!J49+'с. Липник'!J49+'с. Мортагоново'!J49+'с. Недоклан'!J49+'с. Осенец'!J49+'с. Островче'!J49+'с. Побит камък'!J49+'с. Просторно'!J49+'с. Пороище'!J49+'с. Радинград'!J49+'с. Раковски'!J49+'с. Стражец'!J49+'с. Топчии'!J49+'с. Ушинци'!J49+'с. Черковна'!J49+'с. Ясеновец'!J49+'гр. Разград'!J49</f>
        <v>0</v>
      </c>
      <c r="K49" s="31">
        <f>'с. Балкански'!K49+'с. Благоево'!K49+'с. Гецово'!K49+'с. Дряновец'!K49+'с. Дянково'!K49+'с. Киченица'!K49+'с. Липник'!K49+'с. Мортагоново'!K49+'с. Недоклан'!K49+'с. Осенец'!K49+'с. Островче'!K49+'с. Побит камък'!K49+'с. Просторно'!K49+'с. Пороище'!K49+'с. Радинград'!K49+'с. Раковски'!K49+'с. Стражец'!K49+'с. Топчии'!K49+'с. Ушинци'!K49+'с. Черковна'!K49+'с. Ясеновец'!K49+'гр. Разград'!K49</f>
        <v>0</v>
      </c>
      <c r="L49" s="31">
        <f>'с. Балкански'!L49+'с. Благоево'!L49+'с. Гецово'!L49+'с. Дряновец'!L49+'с. Дянково'!L49+'с. Киченица'!L49+'с. Липник'!L49+'с. Мортагоново'!L49+'с. Недоклан'!L49+'с. Осенец'!L49+'с. Островче'!L49+'с. Побит камък'!L49+'с. Просторно'!L49+'с. Пороище'!L49+'с. Радинград'!L49+'с. Раковски'!L49+'с. Стражец'!L49+'с. Топчии'!L49+'с. Ушинци'!L49+'с. Черковна'!L49+'с. Ясеновец'!L49+'гр. Разград'!L49</f>
        <v>0</v>
      </c>
      <c r="M49" s="31">
        <f>'с. Балкански'!M49+'с. Благоево'!M49+'с. Гецово'!M49+'с. Дряновец'!M49+'с. Дянково'!M49+'с. Киченица'!M49+'с. Липник'!M49+'с. Мортагоново'!M49+'с. Недоклан'!M49+'с. Осенец'!M49+'с. Островче'!M49+'с. Побит камък'!M49+'с. Просторно'!M49+'с. Пороище'!M49+'с. Радинград'!M49+'с. Раковски'!M49+'с. Стражец'!M49+'с. Топчии'!M49+'с. Ушинци'!M49+'с. Черковна'!M49+'с. Ясеновец'!M49+'гр. Разград'!M49</f>
        <v>0</v>
      </c>
      <c r="N49" s="22">
        <f t="shared" si="7"/>
        <v>0</v>
      </c>
      <c r="O49" s="32">
        <f>'с. Балкански'!O49+'с. Благоево'!O49+'с. Гецово'!O49+'с. Дряновец'!O49+'с. Дянково'!O49+'с. Киченица'!O49+'с. Липник'!O49+'с. Мортагоново'!O49+'с. Недоклан'!O49+'с. Осенец'!O49+'с. Островче'!O49+'с. Побит камък'!O49+'с. Просторно'!O49+'с. Пороище'!O49+'с. Радинград'!O49+'с. Раковски'!O49+'с. Стражец'!O49+'с. Топчии'!O49+'с. Ушинци'!O49+'с. Черковна'!O49+'с. Ясеновец'!O49+'гр. Разград'!O49</f>
        <v>0</v>
      </c>
      <c r="P49" s="31">
        <f>'с. Балкански'!P49+'с. Благоево'!P49+'с. Гецово'!P49+'с. Дряновец'!P49+'с. Дянково'!P49+'с. Киченица'!P49+'с. Липник'!P49+'с. Мортагоново'!P49+'с. Недоклан'!P49+'с. Осенец'!P49+'с. Островче'!P49+'с. Побит камък'!P49+'с. Просторно'!P49+'с. Пороище'!P49+'с. Радинград'!P49+'с. Раковски'!P49+'с. Стражец'!P49+'с. Топчии'!P49+'с. Ушинци'!P49+'с. Черковна'!P49+'с. Ясеновец'!P49+'гр. Разград'!P49</f>
        <v>0</v>
      </c>
      <c r="Q49" s="31">
        <f>'с. Балкански'!Q49+'с. Благоево'!Q49+'с. Гецово'!Q49+'с. Дряновец'!Q49+'с. Дянково'!Q49+'с. Киченица'!Q49+'с. Липник'!Q49+'с. Мортагоново'!Q49+'с. Недоклан'!Q49+'с. Осенец'!Q49+'с. Островче'!Q49+'с. Побит камък'!Q49+'с. Просторно'!Q49+'с. Пороище'!Q49+'с. Радинград'!Q49+'с. Раковски'!Q49+'с. Стражец'!Q49+'с. Топчии'!Q49+'с. Ушинци'!Q49+'с. Черковна'!Q49+'с. Ясеновец'!Q49+'гр. Разград'!Q49</f>
        <v>0</v>
      </c>
      <c r="R49" s="25">
        <f t="shared" si="8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'с. Балкански'!C50+'с. Благоево'!C50+'с. Гецово'!C50+'с. Дряновец'!C50+'с. Дянково'!C50+'с. Киченица'!C50+'с. Липник'!C50+'с. Мортагоново'!C50+'с. Недоклан'!C50+'с. Осенец'!C50+'с. Островче'!C50+'с. Побит камък'!C50+'с. Просторно'!C50+'с. Пороище'!C50+'с. Радинград'!C50+'с. Раковски'!C50+'с. Стражец'!C50+'с. Топчии'!C50+'с. Ушинци'!C50+'с. Черковна'!C50+'с. Ясеновец'!C50+'гр. Разград'!C50</f>
        <v>251609.31</v>
      </c>
      <c r="D50" s="34">
        <f>'с. Балкански'!D50+'с. Благоево'!D50+'с. Гецово'!D50+'с. Дряновец'!D50+'с. Дянково'!D50+'с. Киченица'!D50+'с. Липник'!D50+'с. Мортагоново'!D50+'с. Недоклан'!D50+'с. Осенец'!D50+'с. Островче'!D50+'с. Побит камък'!D50+'с. Просторно'!D50+'с. Пороище'!D50+'с. Радинград'!D50+'с. Раковски'!D50+'с. Стражец'!D50+'с. Топчии'!D50+'с. Ушинци'!D50+'с. Черковна'!D50+'с. Ясеновец'!D50+'гр. Разград'!D50</f>
        <v>0</v>
      </c>
      <c r="E50" s="34">
        <f>'с. Балкански'!E50+'с. Благоево'!E50+'с. Гецово'!E50+'с. Дряновец'!E50+'с. Дянково'!E50+'с. Киченица'!E50+'с. Липник'!E50+'с. Мортагоново'!E50+'с. Недоклан'!E50+'с. Осенец'!E50+'с. Островче'!E50+'с. Побит камък'!E50+'с. Просторно'!E50+'с. Пороище'!E50+'с. Радинград'!E50+'с. Раковски'!E50+'с. Стражец'!E50+'с. Топчии'!E50+'с. Ушинци'!E50+'с. Черковна'!E50+'с. Ясеновец'!E50+'гр. Разград'!E50</f>
        <v>0</v>
      </c>
      <c r="F50" s="34">
        <f>'с. Балкански'!F50+'с. Благоево'!F50+'с. Гецово'!F50+'с. Дряновец'!F50+'с. Дянково'!F50+'с. Киченица'!F50+'с. Липник'!F50+'с. Мортагоново'!F50+'с. Недоклан'!F50+'с. Осенец'!F50+'с. Островче'!F50+'с. Побит камък'!F50+'с. Просторно'!F50+'с. Пороище'!F50+'с. Радинград'!F50+'с. Раковски'!F50+'с. Стражец'!F50+'с. Топчии'!F50+'с. Ушинци'!F50+'с. Черковна'!F50+'с. Ясеновец'!F50+'гр. Разград'!F50</f>
        <v>0</v>
      </c>
      <c r="G50" s="34">
        <f>'с. Балкански'!G50+'с. Благоево'!G50+'с. Гецово'!G50+'с. Дряновец'!G50+'с. Дянково'!G50+'с. Киченица'!G50+'с. Липник'!G50+'с. Мортагоново'!G50+'с. Недоклан'!G50+'с. Осенец'!G50+'с. Островче'!G50+'с. Побит камък'!G50+'с. Просторно'!G50+'с. Пороище'!G50+'с. Радинград'!G50+'с. Раковски'!G50+'с. Стражец'!G50+'с. Топчии'!G50+'с. Ушинци'!G50+'с. Черковна'!G50+'с. Ясеновец'!G50+'гр. Разград'!G50</f>
        <v>0</v>
      </c>
      <c r="H50" s="34">
        <f>'с. Балкански'!H50+'с. Благоево'!H50+'с. Гецово'!H50+'с. Дряновец'!H50+'с. Дянково'!H50+'с. Киченица'!H50+'с. Липник'!H50+'с. Мортагоново'!H50+'с. Недоклан'!H50+'с. Осенец'!H50+'с. Островче'!H50+'с. Побит камък'!H50+'с. Просторно'!H50+'с. Пороище'!H50+'с. Радинград'!H50+'с. Раковски'!H50+'с. Стражец'!H50+'с. Топчии'!H50+'с. Ушинци'!H50+'с. Черковна'!H50+'с. Ясеновец'!H50+'гр. Разград'!H50</f>
        <v>185516.04</v>
      </c>
      <c r="I50" s="34">
        <f>'с. Балкански'!I50+'с. Благоево'!I50+'с. Гецово'!I50+'с. Дряновец'!I50+'с. Дянково'!I50+'с. Киченица'!I50+'с. Липник'!I50+'с. Мортагоново'!I50+'с. Недоклан'!I50+'с. Осенец'!I50+'с. Островче'!I50+'с. Побит камък'!I50+'с. Просторно'!I50+'с. Пороище'!I50+'с. Радинград'!I50+'с. Раковски'!I50+'с. Стражец'!I50+'с. Топчии'!I50+'с. Ушинци'!I50+'с. Черковна'!I50+'с. Ясеновец'!I50+'гр. Разград'!I50</f>
        <v>0</v>
      </c>
      <c r="J50" s="34">
        <f>'с. Балкански'!J50+'с. Благоево'!J50+'с. Гецово'!J50+'с. Дряновец'!J50+'с. Дянково'!J50+'с. Киченица'!J50+'с. Липник'!J50+'с. Мортагоново'!J50+'с. Недоклан'!J50+'с. Осенец'!J50+'с. Островче'!J50+'с. Побит камък'!J50+'с. Просторно'!J50+'с. Пороище'!J50+'с. Радинград'!J50+'с. Раковски'!J50+'с. Стражец'!J50+'с. Топчии'!J50+'с. Ушинци'!J50+'с. Черковна'!J50+'с. Ясеновец'!J50+'гр. Разград'!J50</f>
        <v>0</v>
      </c>
      <c r="K50" s="34">
        <f>'с. Балкански'!K50+'с. Благоево'!K50+'с. Гецово'!K50+'с. Дряновец'!K50+'с. Дянково'!K50+'с. Киченица'!K50+'с. Липник'!K50+'с. Мортагоново'!K50+'с. Недоклан'!K50+'с. Осенец'!K50+'с. Островче'!K50+'с. Побит камък'!K50+'с. Просторно'!K50+'с. Пороище'!K50+'с. Радинград'!K50+'с. Раковски'!K50+'с. Стражец'!K50+'с. Топчии'!K50+'с. Ушинци'!K50+'с. Черковна'!K50+'с. Ясеновец'!K50+'гр. Разград'!K50</f>
        <v>0</v>
      </c>
      <c r="L50" s="34">
        <f>'с. Балкански'!L50+'с. Благоево'!L50+'с. Гецово'!L50+'с. Дряновец'!L50+'с. Дянково'!L50+'с. Киченица'!L50+'с. Липник'!L50+'с. Мортагоново'!L50+'с. Недоклан'!L50+'с. Осенец'!L50+'с. Островче'!L50+'с. Побит камък'!L50+'с. Просторно'!L50+'с. Пороище'!L50+'с. Радинград'!L50+'с. Раковски'!L50+'с. Стражец'!L50+'с. Топчии'!L50+'с. Ушинци'!L50+'с. Черковна'!L50+'с. Ясеновец'!L50+'гр. Разград'!L50</f>
        <v>0</v>
      </c>
      <c r="M50" s="34">
        <f>'с. Балкански'!M50+'с. Благоево'!M50+'с. Гецово'!M50+'с. Дряновец'!M50+'с. Дянково'!M50+'с. Киченица'!M50+'с. Липник'!M50+'с. Мортагоново'!M50+'с. Недоклан'!M50+'с. Осенец'!M50+'с. Островче'!M50+'с. Побит камък'!M50+'с. Просторно'!M50+'с. Пороище'!M50+'с. Радинград'!M50+'с. Раковски'!M50+'с. Стражец'!M50+'с. Топчии'!M50+'с. Ушинци'!M50+'с. Черковна'!M50+'с. Ясеновец'!M50+'гр. Разград'!M50</f>
        <v>0</v>
      </c>
      <c r="N50" s="22">
        <f t="shared" si="7"/>
        <v>185516.04</v>
      </c>
      <c r="O50" s="23">
        <f>'с. Балкански'!O50+'с. Благоево'!O50+'с. Гецово'!O50+'с. Дряновец'!O50+'с. Дянково'!O50+'с. Киченица'!O50+'с. Липник'!O50+'с. Мортагоново'!O50+'с. Недоклан'!O50+'с. Осенец'!O50+'с. Островче'!O50+'с. Побит камък'!O50+'с. Просторно'!O50+'с. Пороище'!O50+'с. Радинград'!O50+'с. Раковски'!O50+'с. Стражец'!O50+'с. Топчии'!O50+'с. Ушинци'!O50+'с. Черковна'!O50+'с. Ясеновец'!O50+'гр. Разград'!O50</f>
        <v>0</v>
      </c>
      <c r="P50" s="29">
        <f>'с. Балкански'!P50+'с. Благоево'!P50+'с. Гецово'!P50+'с. Дряновец'!P50+'с. Дянково'!P50+'с. Киченица'!P50+'с. Липник'!P50+'с. Мортагоново'!P50+'с. Недоклан'!P50+'с. Осенец'!P50+'с. Островче'!P50+'с. Побит камък'!P50+'с. Просторно'!P50+'с. Пороище'!P50+'с. Радинград'!P50+'с. Раковски'!P50+'с. Стражец'!P50+'с. Топчии'!P50+'с. Ушинци'!P50+'с. Черковна'!P50+'с. Ясеновец'!P50+'гр. Разград'!P50</f>
        <v>0</v>
      </c>
      <c r="Q50" s="29">
        <f>'с. Балкански'!Q50+'с. Благоево'!Q50+'с. Гецово'!Q50+'с. Дряновец'!Q50+'с. Дянково'!Q50+'с. Киченица'!Q50+'с. Липник'!Q50+'с. Мортагоново'!Q50+'с. Недоклан'!Q50+'с. Осенец'!Q50+'с. Островче'!Q50+'с. Побит камък'!Q50+'с. Просторно'!Q50+'с. Пороище'!Q50+'с. Радинград'!Q50+'с. Раковски'!Q50+'с. Стражец'!Q50+'с. Топчии'!Q50+'с. Ушинци'!Q50+'с. Черковна'!Q50+'с. Ясеновец'!Q50+'гр. Разград'!Q50</f>
        <v>0</v>
      </c>
      <c r="R50" s="25">
        <f t="shared" si="8"/>
        <v>66093.27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f>'с. Балкански'!C51+'с. Благоево'!C51+'с. Гецово'!C51+'с. Дряновец'!C51+'с. Дянково'!C51+'с. Киченица'!C51+'с. Липник'!C51+'с. Мортагоново'!C51+'с. Недоклан'!C51+'с. Осенец'!C51+'с. Островче'!C51+'с. Побит камък'!C51+'с. Просторно'!C51+'с. Пороище'!C51+'с. Радинград'!C51+'с. Раковски'!C51+'с. Стражец'!C51+'с. Топчии'!C51+'с. Ушинци'!C51+'с. Черковна'!C51+'с. Ясеновец'!C51+'гр. Разград'!C51</f>
        <v>0</v>
      </c>
      <c r="D51" s="36">
        <f>'с. Балкански'!D51+'с. Благоево'!D51+'с. Гецово'!D51+'с. Дряновец'!D51+'с. Дянково'!D51+'с. Киченица'!D51+'с. Липник'!D51+'с. Мортагоново'!D51+'с. Недоклан'!D51+'с. Осенец'!D51+'с. Островче'!D51+'с. Побит камък'!D51+'с. Просторно'!D51+'с. Пороище'!D51+'с. Радинград'!D51+'с. Раковски'!D51+'с. Стражец'!D51+'с. Топчии'!D51+'с. Ушинци'!D51+'с. Черковна'!D51+'с. Ясеновец'!D51+'гр. Разград'!D51</f>
        <v>0</v>
      </c>
      <c r="E51" s="36">
        <f>'с. Балкански'!E51+'с. Благоево'!E51+'с. Гецово'!E51+'с. Дряновец'!E51+'с. Дянково'!E51+'с. Киченица'!E51+'с. Липник'!E51+'с. Мортагоново'!E51+'с. Недоклан'!E51+'с. Осенец'!E51+'с. Островче'!E51+'с. Побит камък'!E51+'с. Просторно'!E51+'с. Пороище'!E51+'с. Радинград'!E51+'с. Раковски'!E51+'с. Стражец'!E51+'с. Топчии'!E51+'с. Ушинци'!E51+'с. Черковна'!E51+'с. Ясеновец'!E51+'гр. Разград'!E51</f>
        <v>0</v>
      </c>
      <c r="F51" s="36">
        <f>'с. Балкански'!F51+'с. Благоево'!F51+'с. Гецово'!F51+'с. Дряновец'!F51+'с. Дянково'!F51+'с. Киченица'!F51+'с. Липник'!F51+'с. Мортагоново'!F51+'с. Недоклан'!F51+'с. Осенец'!F51+'с. Островче'!F51+'с. Побит камък'!F51+'с. Просторно'!F51+'с. Пороище'!F51+'с. Радинград'!F51+'с. Раковски'!F51+'с. Стражец'!F51+'с. Топчии'!F51+'с. Ушинци'!F51+'с. Черковна'!F51+'с. Ясеновец'!F51+'гр. Разград'!F51</f>
        <v>0</v>
      </c>
      <c r="G51" s="36">
        <f>'с. Балкански'!G51+'с. Благоево'!G51+'с. Гецово'!G51+'с. Дряновец'!G51+'с. Дянково'!G51+'с. Киченица'!G51+'с. Липник'!G51+'с. Мортагоново'!G51+'с. Недоклан'!G51+'с. Осенец'!G51+'с. Островче'!G51+'с. Побит камък'!G51+'с. Просторно'!G51+'с. Пороище'!G51+'с. Радинград'!G51+'с. Раковски'!G51+'с. Стражец'!G51+'с. Топчии'!G51+'с. Ушинци'!G51+'с. Черковна'!G51+'с. Ясеновец'!G51+'гр. Разград'!G51</f>
        <v>0</v>
      </c>
      <c r="H51" s="36">
        <f>'с. Балкански'!H51+'с. Благоево'!H51+'с. Гецово'!H51+'с. Дряновец'!H51+'с. Дянково'!H51+'с. Киченица'!H51+'с. Липник'!H51+'с. Мортагоново'!H51+'с. Недоклан'!H51+'с. Осенец'!H51+'с. Островче'!H51+'с. Побит камък'!H51+'с. Просторно'!H51+'с. Пороище'!H51+'с. Радинград'!H51+'с. Раковски'!H51+'с. Стражец'!H51+'с. Топчии'!H51+'с. Ушинци'!H51+'с. Черковна'!H51+'с. Ясеновец'!H51+'гр. Разград'!H51</f>
        <v>0</v>
      </c>
      <c r="I51" s="22">
        <f>'с. Балкански'!I51+'с. Благоево'!I51+'с. Гецово'!I51+'с. Дряновец'!I51+'с. Дянково'!I51+'с. Киченица'!I51+'с. Липник'!I51+'с. Мортагоново'!I51+'с. Недоклан'!I51+'с. Осенец'!I51+'с. Островче'!I51+'с. Побит камък'!I51+'с. Просторно'!I51+'с. Пороище'!I51+'с. Радинград'!I51+'с. Раковски'!I51+'с. Стражец'!I51+'с. Топчии'!I51+'с. Ушинци'!I51+'с. Черковна'!I51+'с. Ясеновец'!I51+'гр. Разград'!I51</f>
        <v>0</v>
      </c>
      <c r="J51" s="22">
        <f>'с. Балкански'!J51+'с. Благоево'!J51+'с. Гецово'!J51+'с. Дряновец'!J51+'с. Дянково'!J51+'с. Киченица'!J51+'с. Липник'!J51+'с. Мортагоново'!J51+'с. Недоклан'!J51+'с. Осенец'!J51+'с. Островче'!J51+'с. Побит камък'!J51+'с. Просторно'!J51+'с. Пороище'!J51+'с. Радинград'!J51+'с. Раковски'!J51+'с. Стражец'!J51+'с. Топчии'!J51+'с. Ушинци'!J51+'с. Черковна'!J51+'с. Ясеновец'!J51+'гр. Разград'!J51</f>
        <v>0</v>
      </c>
      <c r="K51" s="36">
        <f>'с. Балкански'!K51+'с. Благоево'!K51+'с. Гецово'!K51+'с. Дряновец'!K51+'с. Дянково'!K51+'с. Киченица'!K51+'с. Липник'!K51+'с. Мортагоново'!K51+'с. Недоклан'!K51+'с. Осенец'!K51+'с. Островче'!K51+'с. Побит камък'!K51+'с. Просторно'!K51+'с. Пороище'!K51+'с. Радинград'!K51+'с. Раковски'!K51+'с. Стражец'!K51+'с. Топчии'!K51+'с. Ушинци'!K51+'с. Черковна'!K51+'с. Ясеновец'!K51+'гр. Разград'!K51</f>
        <v>0</v>
      </c>
      <c r="L51" s="36">
        <f>'с. Балкански'!L51+'с. Благоево'!L51+'с. Гецово'!L51+'с. Дряновец'!L51+'с. Дянково'!L51+'с. Киченица'!L51+'с. Липник'!L51+'с. Мортагоново'!L51+'с. Недоклан'!L51+'с. Осенец'!L51+'с. Островче'!L51+'с. Побит камък'!L51+'с. Просторно'!L51+'с. Пороище'!L51+'с. Радинград'!L51+'с. Раковски'!L51+'с. Стражец'!L51+'с. Топчии'!L51+'с. Ушинци'!L51+'с. Черковна'!L51+'с. Ясеновец'!L51+'гр. Разград'!L51</f>
        <v>0</v>
      </c>
      <c r="M51" s="22">
        <f>'с. Балкански'!M51+'с. Благоево'!M51+'с. Гецово'!M51+'с. Дряновец'!M51+'с. Дянково'!M51+'с. Киченица'!M51+'с. Липник'!M51+'с. Мортагоново'!M51+'с. Недоклан'!M51+'с. Осенец'!M51+'с. Островче'!M51+'с. Побит камък'!M51+'с. Просторно'!M51+'с. Пороище'!M51+'с. Радинград'!M51+'с. Раковски'!M51+'с. Стражец'!M51+'с. Топчии'!M51+'с. Ушинци'!M51+'с. Черковна'!M51+'с. Ясеновец'!M51+'гр. Разград'!M51</f>
        <v>0</v>
      </c>
      <c r="N51" s="22">
        <f t="shared" si="7"/>
        <v>0</v>
      </c>
      <c r="O51" s="23">
        <f>'с. Балкански'!O51+'с. Благоево'!O51+'с. Гецово'!O51+'с. Дряновец'!O51+'с. Дянково'!O51+'с. Киченица'!O51+'с. Липник'!O51+'с. Мортагоново'!O51+'с. Недоклан'!O51+'с. Осенец'!O51+'с. Островче'!O51+'с. Побит камък'!O51+'с. Просторно'!O51+'с. Пороище'!O51+'с. Радинград'!O51+'с. Раковски'!O51+'с. Стражец'!O51+'с. Топчии'!O51+'с. Ушинци'!O51+'с. Черковна'!O51+'с. Ясеновец'!O51+'гр. Разград'!O51</f>
        <v>0</v>
      </c>
      <c r="P51" s="24">
        <f>'с. Балкански'!P51+'с. Благоево'!P51+'с. Гецово'!P51+'с. Дряновец'!P51+'с. Дянково'!P51+'с. Киченица'!P51+'с. Липник'!P51+'с. Мортагоново'!P51+'с. Недоклан'!P51+'с. Осенец'!P51+'с. Островче'!P51+'с. Побит камък'!P51+'с. Просторно'!P51+'с. Пороище'!P51+'с. Радинград'!P51+'с. Раковски'!P51+'с. Стражец'!P51+'с. Топчии'!P51+'с. Ушинци'!P51+'с. Черковна'!P51+'с. Ясеновец'!P51+'гр. Разград'!P51</f>
        <v>0</v>
      </c>
      <c r="Q51" s="24">
        <f>'с. Балкански'!Q51+'с. Благоево'!Q51+'с. Гецово'!Q51+'с. Дряновец'!Q51+'с. Дянково'!Q51+'с. Киченица'!Q51+'с. Липник'!Q51+'с. Мортагоново'!Q51+'с. Недоклан'!Q51+'с. Осенец'!Q51+'с. Островче'!Q51+'с. Побит камък'!Q51+'с. Просторно'!Q51+'с. Пороище'!Q51+'с. Радинград'!Q51+'с. Раковски'!Q51+'с. Стражец'!Q51+'с. Топчии'!Q51+'с. Ушинци'!Q51+'с. Черковна'!Q51+'с. Ясеновец'!Q51+'гр. Разград'!Q51</f>
        <v>0</v>
      </c>
      <c r="R51" s="25">
        <f t="shared" si="8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f>'с. Балкански'!C52+'с. Благоево'!C52+'с. Гецово'!C52+'с. Дряновец'!C52+'с. Дянково'!C52+'с. Киченица'!C52+'с. Липник'!C52+'с. Мортагоново'!C52+'с. Недоклан'!C52+'с. Осенец'!C52+'с. Островче'!C52+'с. Побит камък'!C52+'с. Просторно'!C52+'с. Пороище'!C52+'с. Радинград'!C52+'с. Раковски'!C52+'с. Стражец'!C52+'с. Топчии'!C52+'с. Ушинци'!C52+'с. Черковна'!C52+'с. Ясеновец'!C52+'гр. Разград'!C52</f>
        <v>0</v>
      </c>
      <c r="D52" s="37">
        <f>'с. Балкански'!D52+'с. Благоево'!D52+'с. Гецово'!D52+'с. Дряновец'!D52+'с. Дянково'!D52+'с. Киченица'!D52+'с. Липник'!D52+'с. Мортагоново'!D52+'с. Недоклан'!D52+'с. Осенец'!D52+'с. Островче'!D52+'с. Побит камък'!D52+'с. Просторно'!D52+'с. Пороище'!D52+'с. Радинград'!D52+'с. Раковски'!D52+'с. Стражец'!D52+'с. Топчии'!D52+'с. Ушинци'!D52+'с. Черковна'!D52+'с. Ясеновец'!D52+'гр. Разград'!D52</f>
        <v>0</v>
      </c>
      <c r="E52" s="37">
        <f>'с. Балкански'!E52+'с. Благоево'!E52+'с. Гецово'!E52+'с. Дряновец'!E52+'с. Дянково'!E52+'с. Киченица'!E52+'с. Липник'!E52+'с. Мортагоново'!E52+'с. Недоклан'!E52+'с. Осенец'!E52+'с. Островче'!E52+'с. Побит камък'!E52+'с. Просторно'!E52+'с. Пороище'!E52+'с. Радинград'!E52+'с. Раковски'!E52+'с. Стражец'!E52+'с. Топчии'!E52+'с. Ушинци'!E52+'с. Черковна'!E52+'с. Ясеновец'!E52+'гр. Разград'!E52</f>
        <v>0</v>
      </c>
      <c r="F52" s="37">
        <f>'с. Балкански'!F52+'с. Благоево'!F52+'с. Гецово'!F52+'с. Дряновец'!F52+'с. Дянково'!F52+'с. Киченица'!F52+'с. Липник'!F52+'с. Мортагоново'!F52+'с. Недоклан'!F52+'с. Осенец'!F52+'с. Островче'!F52+'с. Побит камък'!F52+'с. Просторно'!F52+'с. Пороище'!F52+'с. Радинград'!F52+'с. Раковски'!F52+'с. Стражец'!F52+'с. Топчии'!F52+'с. Ушинци'!F52+'с. Черковна'!F52+'с. Ясеновец'!F52+'гр. Разград'!F52</f>
        <v>0</v>
      </c>
      <c r="G52" s="37">
        <f>'с. Балкански'!G52+'с. Благоево'!G52+'с. Гецово'!G52+'с. Дряновец'!G52+'с. Дянково'!G52+'с. Киченица'!G52+'с. Липник'!G52+'с. Мортагоново'!G52+'с. Недоклан'!G52+'с. Осенец'!G52+'с. Островче'!G52+'с. Побит камък'!G52+'с. Просторно'!G52+'с. Пороище'!G52+'с. Радинград'!G52+'с. Раковски'!G52+'с. Стражец'!G52+'с. Топчии'!G52+'с. Ушинци'!G52+'с. Черковна'!G52+'с. Ясеновец'!G52+'гр. Разград'!G52</f>
        <v>0</v>
      </c>
      <c r="H52" s="37">
        <f>'с. Балкански'!H52+'с. Благоево'!H52+'с. Гецово'!H52+'с. Дряновец'!H52+'с. Дянково'!H52+'с. Киченица'!H52+'с. Липник'!H52+'с. Мортагоново'!H52+'с. Недоклан'!H52+'с. Осенец'!H52+'с. Островче'!H52+'с. Побит камък'!H52+'с. Просторно'!H52+'с. Пороище'!H52+'с. Радинград'!H52+'с. Раковски'!H52+'с. Стражец'!H52+'с. Топчии'!H52+'с. Ушинци'!H52+'с. Черковна'!H52+'с. Ясеновец'!H52+'гр. Разград'!H52</f>
        <v>0</v>
      </c>
      <c r="I52" s="22">
        <f>'с. Балкански'!I52+'с. Благоево'!I52+'с. Гецово'!I52+'с. Дряновец'!I52+'с. Дянково'!I52+'с. Киченица'!I52+'с. Липник'!I52+'с. Мортагоново'!I52+'с. Недоклан'!I52+'с. Осенец'!I52+'с. Островче'!I52+'с. Побит камък'!I52+'с. Просторно'!I52+'с. Пороище'!I52+'с. Радинград'!I52+'с. Раковски'!I52+'с. Стражец'!I52+'с. Топчии'!I52+'с. Ушинци'!I52+'с. Черковна'!I52+'с. Ясеновец'!I52+'гр. Разград'!I52</f>
        <v>0</v>
      </c>
      <c r="J52" s="22">
        <f>'с. Балкански'!J52+'с. Благоево'!J52+'с. Гецово'!J52+'с. Дряновец'!J52+'с. Дянково'!J52+'с. Киченица'!J52+'с. Липник'!J52+'с. Мортагоново'!J52+'с. Недоклан'!J52+'с. Осенец'!J52+'с. Островче'!J52+'с. Побит камък'!J52+'с. Просторно'!J52+'с. Пороище'!J52+'с. Радинград'!J52+'с. Раковски'!J52+'с. Стражец'!J52+'с. Топчии'!J52+'с. Ушинци'!J52+'с. Черковна'!J52+'с. Ясеновец'!J52+'гр. Разград'!J52</f>
        <v>0</v>
      </c>
      <c r="K52" s="37">
        <f>'с. Балкански'!K52+'с. Благоево'!K52+'с. Гецово'!K52+'с. Дряновец'!K52+'с. Дянково'!K52+'с. Киченица'!K52+'с. Липник'!K52+'с. Мортагоново'!K52+'с. Недоклан'!K52+'с. Осенец'!K52+'с. Островче'!K52+'с. Побит камък'!K52+'с. Просторно'!K52+'с. Пороище'!K52+'с. Радинград'!K52+'с. Раковски'!K52+'с. Стражец'!K52+'с. Топчии'!K52+'с. Ушинци'!K52+'с. Черковна'!K52+'с. Ясеновец'!K52+'гр. Разград'!K52</f>
        <v>0</v>
      </c>
      <c r="L52" s="37">
        <f>'с. Балкански'!L52+'с. Благоево'!L52+'с. Гецово'!L52+'с. Дряновец'!L52+'с. Дянково'!L52+'с. Киченица'!L52+'с. Липник'!L52+'с. Мортагоново'!L52+'с. Недоклан'!L52+'с. Осенец'!L52+'с. Островче'!L52+'с. Побит камък'!L52+'с. Просторно'!L52+'с. Пороище'!L52+'с. Радинград'!L52+'с. Раковски'!L52+'с. Стражец'!L52+'с. Топчии'!L52+'с. Ушинци'!L52+'с. Черковна'!L52+'с. Ясеновец'!L52+'гр. Разград'!L52</f>
        <v>0</v>
      </c>
      <c r="M52" s="22">
        <f>'с. Балкански'!M52+'с. Благоево'!M52+'с. Гецово'!M52+'с. Дряновец'!M52+'с. Дянково'!M52+'с. Киченица'!M52+'с. Липник'!M52+'с. Мортагоново'!M52+'с. Недоклан'!M52+'с. Осенец'!M52+'с. Островче'!M52+'с. Побит камък'!M52+'с. Просторно'!M52+'с. Пороище'!M52+'с. Радинград'!M52+'с. Раковски'!M52+'с. Стражец'!M52+'с. Топчии'!M52+'с. Ушинци'!M52+'с. Черковна'!M52+'с. Ясеновец'!M52+'гр. Разград'!M52</f>
        <v>0</v>
      </c>
      <c r="N52" s="22">
        <f t="shared" si="7"/>
        <v>0</v>
      </c>
      <c r="O52" s="23">
        <f>'с. Балкански'!O52+'с. Благоево'!O52+'с. Гецово'!O52+'с. Дряновец'!O52+'с. Дянково'!O52+'с. Киченица'!O52+'с. Липник'!O52+'с. Мортагоново'!O52+'с. Недоклан'!O52+'с. Осенец'!O52+'с. Островче'!O52+'с. Побит камък'!O52+'с. Просторно'!O52+'с. Пороище'!O52+'с. Радинград'!O52+'с. Раковски'!O52+'с. Стражец'!O52+'с. Топчии'!O52+'с. Ушинци'!O52+'с. Черковна'!O52+'с. Ясеновец'!O52+'гр. Разград'!O52</f>
        <v>0</v>
      </c>
      <c r="P52" s="24">
        <f>'с. Балкански'!P52+'с. Благоево'!P52+'с. Гецово'!P52+'с. Дряновец'!P52+'с. Дянково'!P52+'с. Киченица'!P52+'с. Липник'!P52+'с. Мортагоново'!P52+'с. Недоклан'!P52+'с. Осенец'!P52+'с. Островче'!P52+'с. Побит камък'!P52+'с. Просторно'!P52+'с. Пороище'!P52+'с. Радинград'!P52+'с. Раковски'!P52+'с. Стражец'!P52+'с. Топчии'!P52+'с. Ушинци'!P52+'с. Черковна'!P52+'с. Ясеновец'!P52+'гр. Разград'!P52</f>
        <v>0</v>
      </c>
      <c r="Q52" s="24">
        <f>'с. Балкански'!Q52+'с. Благоево'!Q52+'с. Гецово'!Q52+'с. Дряновец'!Q52+'с. Дянково'!Q52+'с. Киченица'!Q52+'с. Липник'!Q52+'с. Мортагоново'!Q52+'с. Недоклан'!Q52+'с. Осенец'!Q52+'с. Островче'!Q52+'с. Побит камък'!Q52+'с. Просторно'!Q52+'с. Пороище'!Q52+'с. Радинград'!Q52+'с. Раковски'!Q52+'с. Стражец'!Q52+'с. Топчии'!Q52+'с. Ушинци'!Q52+'с. Черковна'!Q52+'с. Ясеновец'!Q52+'гр. Разград'!Q52</f>
        <v>0</v>
      </c>
      <c r="R52" s="25">
        <f t="shared" si="8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f>'с. Балкански'!C53+'с. Благоево'!C53+'с. Гецово'!C53+'с. Дряновец'!C53+'с. Дянково'!C53+'с. Киченица'!C53+'с. Липник'!C53+'с. Мортагоново'!C53+'с. Недоклан'!C53+'с. Осенец'!C53+'с. Островче'!C53+'с. Побит камък'!C53+'с. Просторно'!C53+'с. Пороище'!C53+'с. Радинград'!C53+'с. Раковски'!C53+'с. Стражец'!C53+'с. Топчии'!C53+'с. Ушинци'!C53+'с. Черковна'!C53+'с. Ясеновец'!C53+'гр. Разград'!C53</f>
        <v>0</v>
      </c>
      <c r="D53" s="37">
        <f>'с. Балкански'!D53+'с. Благоево'!D53+'с. Гецово'!D53+'с. Дряновец'!D53+'с. Дянково'!D53+'с. Киченица'!D53+'с. Липник'!D53+'с. Мортагоново'!D53+'с. Недоклан'!D53+'с. Осенец'!D53+'с. Островче'!D53+'с. Побит камък'!D53+'с. Просторно'!D53+'с. Пороище'!D53+'с. Радинград'!D53+'с. Раковски'!D53+'с. Стражец'!D53+'с. Топчии'!D53+'с. Ушинци'!D53+'с. Черковна'!D53+'с. Ясеновец'!D53+'гр. Разград'!D53</f>
        <v>0</v>
      </c>
      <c r="E53" s="37">
        <f>'с. Балкански'!E53+'с. Благоево'!E53+'с. Гецово'!E53+'с. Дряновец'!E53+'с. Дянково'!E53+'с. Киченица'!E53+'с. Липник'!E53+'с. Мортагоново'!E53+'с. Недоклан'!E53+'с. Осенец'!E53+'с. Островче'!E53+'с. Побит камък'!E53+'с. Просторно'!E53+'с. Пороище'!E53+'с. Радинград'!E53+'с. Раковски'!E53+'с. Стражец'!E53+'с. Топчии'!E53+'с. Ушинци'!E53+'с. Черковна'!E53+'с. Ясеновец'!E53+'гр. Разград'!E53</f>
        <v>0</v>
      </c>
      <c r="F53" s="37">
        <f>'с. Балкански'!F53+'с. Благоево'!F53+'с. Гецово'!F53+'с. Дряновец'!F53+'с. Дянково'!F53+'с. Киченица'!F53+'с. Липник'!F53+'с. Мортагоново'!F53+'с. Недоклан'!F53+'с. Осенец'!F53+'с. Островче'!F53+'с. Побит камък'!F53+'с. Просторно'!F53+'с. Пороище'!F53+'с. Радинград'!F53+'с. Раковски'!F53+'с. Стражец'!F53+'с. Топчии'!F53+'с. Ушинци'!F53+'с. Черковна'!F53+'с. Ясеновец'!F53+'гр. Разград'!F53</f>
        <v>0</v>
      </c>
      <c r="G53" s="37">
        <f>'с. Балкански'!G53+'с. Благоево'!G53+'с. Гецово'!G53+'с. Дряновец'!G53+'с. Дянково'!G53+'с. Киченица'!G53+'с. Липник'!G53+'с. Мортагоново'!G53+'с. Недоклан'!G53+'с. Осенец'!G53+'с. Островче'!G53+'с. Побит камък'!G53+'с. Просторно'!G53+'с. Пороище'!G53+'с. Радинград'!G53+'с. Раковски'!G53+'с. Стражец'!G53+'с. Топчии'!G53+'с. Ушинци'!G53+'с. Черковна'!G53+'с. Ясеновец'!G53+'гр. Разград'!G53</f>
        <v>0</v>
      </c>
      <c r="H53" s="37">
        <f>'с. Балкански'!H53+'с. Благоево'!H53+'с. Гецово'!H53+'с. Дряновец'!H53+'с. Дянково'!H53+'с. Киченица'!H53+'с. Липник'!H53+'с. Мортагоново'!H53+'с. Недоклан'!H53+'с. Осенец'!H53+'с. Островче'!H53+'с. Побит камък'!H53+'с. Просторно'!H53+'с. Пороище'!H53+'с. Радинград'!H53+'с. Раковски'!H53+'с. Стражец'!H53+'с. Топчии'!H53+'с. Ушинци'!H53+'с. Черковна'!H53+'с. Ясеновец'!H53+'гр. Разград'!H53</f>
        <v>0</v>
      </c>
      <c r="I53" s="22">
        <f>'с. Балкански'!I53+'с. Благоево'!I53+'с. Гецово'!I53+'с. Дряновец'!I53+'с. Дянково'!I53+'с. Киченица'!I53+'с. Липник'!I53+'с. Мортагоново'!I53+'с. Недоклан'!I53+'с. Осенец'!I53+'с. Островче'!I53+'с. Побит камък'!I53+'с. Просторно'!I53+'с. Пороище'!I53+'с. Радинград'!I53+'с. Раковски'!I53+'с. Стражец'!I53+'с. Топчии'!I53+'с. Ушинци'!I53+'с. Черковна'!I53+'с. Ясеновец'!I53+'гр. Разград'!I53</f>
        <v>0</v>
      </c>
      <c r="J53" s="22">
        <f>'с. Балкански'!J53+'с. Благоево'!J53+'с. Гецово'!J53+'с. Дряновец'!J53+'с. Дянково'!J53+'с. Киченица'!J53+'с. Липник'!J53+'с. Мортагоново'!J53+'с. Недоклан'!J53+'с. Осенец'!J53+'с. Островче'!J53+'с. Побит камък'!J53+'с. Просторно'!J53+'с. Пороище'!J53+'с. Радинград'!J53+'с. Раковски'!J53+'с. Стражец'!J53+'с. Топчии'!J53+'с. Ушинци'!J53+'с. Черковна'!J53+'с. Ясеновец'!J53+'гр. Разград'!J53</f>
        <v>0</v>
      </c>
      <c r="K53" s="37">
        <f>'с. Балкански'!K53+'с. Благоево'!K53+'с. Гецово'!K53+'с. Дряновец'!K53+'с. Дянково'!K53+'с. Киченица'!K53+'с. Липник'!K53+'с. Мортагоново'!K53+'с. Недоклан'!K53+'с. Осенец'!K53+'с. Островче'!K53+'с. Побит камък'!K53+'с. Просторно'!K53+'с. Пороище'!K53+'с. Радинград'!K53+'с. Раковски'!K53+'с. Стражец'!K53+'с. Топчии'!K53+'с. Ушинци'!K53+'с. Черковна'!K53+'с. Ясеновец'!K53+'гр. Разград'!K53</f>
        <v>0</v>
      </c>
      <c r="L53" s="37">
        <f>'с. Балкански'!L53+'с. Благоево'!L53+'с. Гецово'!L53+'с. Дряновец'!L53+'с. Дянково'!L53+'с. Киченица'!L53+'с. Липник'!L53+'с. Мортагоново'!L53+'с. Недоклан'!L53+'с. Осенец'!L53+'с. Островче'!L53+'с. Побит камък'!L53+'с. Просторно'!L53+'с. Пороище'!L53+'с. Радинград'!L53+'с. Раковски'!L53+'с. Стражец'!L53+'с. Топчии'!L53+'с. Ушинци'!L53+'с. Черковна'!L53+'с. Ясеновец'!L53+'гр. Разград'!L53</f>
        <v>0</v>
      </c>
      <c r="M53" s="22">
        <f>'с. Балкански'!M53+'с. Благоево'!M53+'с. Гецово'!M53+'с. Дряновец'!M53+'с. Дянково'!M53+'с. Киченица'!M53+'с. Липник'!M53+'с. Мортагоново'!M53+'с. Недоклан'!M53+'с. Осенец'!M53+'с. Островче'!M53+'с. Побит камък'!M53+'с. Просторно'!M53+'с. Пороище'!M53+'с. Радинград'!M53+'с. Раковски'!M53+'с. Стражец'!M53+'с. Топчии'!M53+'с. Ушинци'!M53+'с. Черковна'!M53+'с. Ясеновец'!M53+'гр. Разград'!M53</f>
        <v>0</v>
      </c>
      <c r="N53" s="22">
        <f t="shared" si="7"/>
        <v>0</v>
      </c>
      <c r="O53" s="23">
        <f>'с. Балкански'!O53+'с. Благоево'!O53+'с. Гецово'!O53+'с. Дряновец'!O53+'с. Дянково'!O53+'с. Киченица'!O53+'с. Липник'!O53+'с. Мортагоново'!O53+'с. Недоклан'!O53+'с. Осенец'!O53+'с. Островче'!O53+'с. Побит камък'!O53+'с. Просторно'!O53+'с. Пороище'!O53+'с. Радинград'!O53+'с. Раковски'!O53+'с. Стражец'!O53+'с. Топчии'!O53+'с. Ушинци'!O53+'с. Черковна'!O53+'с. Ясеновец'!O53+'гр. Разград'!O53</f>
        <v>0</v>
      </c>
      <c r="P53" s="24">
        <f>'с. Балкански'!P53+'с. Благоево'!P53+'с. Гецово'!P53+'с. Дряновец'!P53+'с. Дянково'!P53+'с. Киченица'!P53+'с. Липник'!P53+'с. Мортагоново'!P53+'с. Недоклан'!P53+'с. Осенец'!P53+'с. Островче'!P53+'с. Побит камък'!P53+'с. Просторно'!P53+'с. Пороище'!P53+'с. Радинград'!P53+'с. Раковски'!P53+'с. Стражец'!P53+'с. Топчии'!P53+'с. Ушинци'!P53+'с. Черковна'!P53+'с. Ясеновец'!P53+'гр. Разград'!P53</f>
        <v>0</v>
      </c>
      <c r="Q53" s="24">
        <f>'с. Балкански'!Q53+'с. Благоево'!Q53+'с. Гецово'!Q53+'с. Дряновец'!Q53+'с. Дянково'!Q53+'с. Киченица'!Q53+'с. Липник'!Q53+'с. Мортагоново'!Q53+'с. Недоклан'!Q53+'с. Осенец'!Q53+'с. Островче'!Q53+'с. Побит камък'!Q53+'с. Просторно'!Q53+'с. Пороище'!Q53+'с. Радинград'!Q53+'с. Раковски'!Q53+'с. Стражец'!Q53+'с. Топчии'!Q53+'с. Ушинци'!Q53+'с. Черковна'!Q53+'с. Ясеновец'!Q53+'гр. Разград'!Q53</f>
        <v>0</v>
      </c>
      <c r="R53" s="25">
        <f t="shared" si="8"/>
        <v>0</v>
      </c>
      <c r="S53" s="25">
        <v>0</v>
      </c>
    </row>
    <row r="54" spans="1:19" ht="53.4" customHeight="1" thickBot="1" x14ac:dyDescent="0.35">
      <c r="A54" s="2" t="s">
        <v>103</v>
      </c>
      <c r="B54" s="1" t="s">
        <v>27</v>
      </c>
      <c r="C54" s="22">
        <f>'с. Балкански'!C54+'с. Благоево'!C54+'с. Гецово'!C54+'с. Дряновец'!C54+'с. Дянково'!C54+'с. Киченица'!C54+'с. Липник'!C54+'с. Мортагоново'!C54+'с. Недоклан'!C54+'с. Осенец'!C54+'с. Островче'!C54+'с. Побит камък'!C54+'с. Просторно'!C54+'с. Пороище'!C54+'с. Радинград'!C54+'с. Раковски'!C54+'с. Стражец'!C54+'с. Топчии'!C54+'с. Ушинци'!C54+'с. Черковна'!C54+'с. Ясеновец'!C54+'гр. Разград'!C54</f>
        <v>204694.9</v>
      </c>
      <c r="D54" s="37">
        <f>'с. Балкански'!D54+'с. Благоево'!D54+'с. Гецово'!D54+'с. Дряновец'!D54+'с. Дянково'!D54+'с. Киченица'!D54+'с. Липник'!D54+'с. Мортагоново'!D54+'с. Недоклан'!D54+'с. Осенец'!D54+'с. Островче'!D54+'с. Побит камък'!D54+'с. Просторно'!D54+'с. Пороище'!D54+'с. Радинград'!D54+'с. Раковски'!D54+'с. Стражец'!D54+'с. Топчии'!D54+'с. Ушинци'!D54+'с. Черковна'!D54+'с. Ясеновец'!D54+'гр. Разград'!D54</f>
        <v>0</v>
      </c>
      <c r="E54" s="37">
        <f>'с. Балкански'!E54+'с. Благоево'!E54+'с. Гецово'!E54+'с. Дряновец'!E54+'с. Дянково'!E54+'с. Киченица'!E54+'с. Липник'!E54+'с. Мортагоново'!E54+'с. Недоклан'!E54+'с. Осенец'!E54+'с. Островче'!E54+'с. Побит камък'!E54+'с. Просторно'!E54+'с. Пороище'!E54+'с. Радинград'!E54+'с. Раковски'!E54+'с. Стражец'!E54+'с. Топчии'!E54+'с. Ушинци'!E54+'с. Черковна'!E54+'с. Ясеновец'!E54+'гр. Разград'!E54</f>
        <v>0</v>
      </c>
      <c r="F54" s="37">
        <f>'с. Балкански'!F54+'с. Благоево'!F54+'с. Гецово'!F54+'с. Дряновец'!F54+'с. Дянково'!F54+'с. Киченица'!F54+'с. Липник'!F54+'с. Мортагоново'!F54+'с. Недоклан'!F54+'с. Осенец'!F54+'с. Островче'!F54+'с. Побит камък'!F54+'с. Просторно'!F54+'с. Пороище'!F54+'с. Радинград'!F54+'с. Раковски'!F54+'с. Стражец'!F54+'с. Топчии'!F54+'с. Ушинци'!F54+'с. Черковна'!F54+'с. Ясеновец'!F54+'гр. Разград'!F54</f>
        <v>0</v>
      </c>
      <c r="G54" s="37">
        <f>'с. Балкански'!G54+'с. Благоево'!G54+'с. Гецово'!G54+'с. Дряновец'!G54+'с. Дянково'!G54+'с. Киченица'!G54+'с. Липник'!G54+'с. Мортагоново'!G54+'с. Недоклан'!G54+'с. Осенец'!G54+'с. Островче'!G54+'с. Побит камък'!G54+'с. Просторно'!G54+'с. Пороище'!G54+'с. Радинград'!G54+'с. Раковски'!G54+'с. Стражец'!G54+'с. Топчии'!G54+'с. Ушинци'!G54+'с. Черковна'!G54+'с. Ясеновец'!G54+'гр. Разград'!G54</f>
        <v>0</v>
      </c>
      <c r="H54" s="37">
        <f>'с. Балкански'!H54+'с. Благоево'!H54+'с. Гецово'!H54+'с. Дряновец'!H54+'с. Дянково'!H54+'с. Киченица'!H54+'с. Липник'!H54+'с. Мортагоново'!H54+'с. Недоклан'!H54+'с. Осенец'!H54+'с. Островче'!H54+'с. Побит камък'!H54+'с. Просторно'!H54+'с. Пороище'!H54+'с. Радинград'!H54+'с. Раковски'!H54+'с. Стражец'!H54+'с. Топчии'!H54+'с. Ушинци'!H54+'с. Черковна'!H54+'с. Ясеновец'!H54+'гр. Разград'!H54</f>
        <v>172477.64</v>
      </c>
      <c r="I54" s="22">
        <f>'с. Балкански'!I54+'с. Благоево'!I54+'с. Гецово'!I54+'с. Дряновец'!I54+'с. Дянково'!I54+'с. Киченица'!I54+'с. Липник'!I54+'с. Мортагоново'!I54+'с. Недоклан'!I54+'с. Осенец'!I54+'с. Островче'!I54+'с. Побит камък'!I54+'с. Просторно'!I54+'с. Пороище'!I54+'с. Радинград'!I54+'с. Раковски'!I54+'с. Стражец'!I54+'с. Топчии'!I54+'с. Ушинци'!I54+'с. Черковна'!I54+'с. Ясеновец'!I54+'гр. Разград'!I54</f>
        <v>0</v>
      </c>
      <c r="J54" s="22">
        <f>'с. Балкански'!J54+'с. Благоево'!J54+'с. Гецово'!J54+'с. Дряновец'!J54+'с. Дянково'!J54+'с. Киченица'!J54+'с. Липник'!J54+'с. Мортагоново'!J54+'с. Недоклан'!J54+'с. Осенец'!J54+'с. Островче'!J54+'с. Побит камък'!J54+'с. Просторно'!J54+'с. Пороище'!J54+'с. Радинград'!J54+'с. Раковски'!J54+'с. Стражец'!J54+'с. Топчии'!J54+'с. Ушинци'!J54+'с. Черковна'!J54+'с. Ясеновец'!J54+'гр. Разград'!J54</f>
        <v>0</v>
      </c>
      <c r="K54" s="37">
        <f>'с. Балкански'!K54+'с. Благоево'!K54+'с. Гецово'!K54+'с. Дряновец'!K54+'с. Дянково'!K54+'с. Киченица'!K54+'с. Липник'!K54+'с. Мортагоново'!K54+'с. Недоклан'!K54+'с. Осенец'!K54+'с. Островче'!K54+'с. Побит камък'!K54+'с. Просторно'!K54+'с. Пороище'!K54+'с. Радинград'!K54+'с. Раковски'!K54+'с. Стражец'!K54+'с. Топчии'!K54+'с. Ушинци'!K54+'с. Черковна'!K54+'с. Ясеновец'!K54+'гр. Разград'!K54</f>
        <v>0</v>
      </c>
      <c r="L54" s="37">
        <f>'с. Балкански'!L54+'с. Благоево'!L54+'с. Гецово'!L54+'с. Дряновец'!L54+'с. Дянково'!L54+'с. Киченица'!L54+'с. Липник'!L54+'с. Мортагоново'!L54+'с. Недоклан'!L54+'с. Осенец'!L54+'с. Островче'!L54+'с. Побит камък'!L54+'с. Просторно'!L54+'с. Пороище'!L54+'с. Радинград'!L54+'с. Раковски'!L54+'с. Стражец'!L54+'с. Топчии'!L54+'с. Ушинци'!L54+'с. Черковна'!L54+'с. Ясеновец'!L54+'гр. Разград'!L54</f>
        <v>0</v>
      </c>
      <c r="M54" s="22">
        <f>'с. Балкански'!M54+'с. Благоево'!M54+'с. Гецово'!M54+'с. Дряновец'!M54+'с. Дянково'!M54+'с. Киченица'!M54+'с. Липник'!M54+'с. Мортагоново'!M54+'с. Недоклан'!M54+'с. Осенец'!M54+'с. Островче'!M54+'с. Побит камък'!M54+'с. Просторно'!M54+'с. Пороище'!M54+'с. Радинград'!M54+'с. Раковски'!M54+'с. Стражец'!M54+'с. Топчии'!M54+'с. Ушинци'!M54+'с. Черковна'!M54+'с. Ясеновец'!M54+'гр. Разград'!M54</f>
        <v>0</v>
      </c>
      <c r="N54" s="22">
        <f t="shared" si="7"/>
        <v>172477.64</v>
      </c>
      <c r="O54" s="23">
        <f>'с. Балкански'!O54+'с. Благоево'!O54+'с. Гецово'!O54+'с. Дряновец'!O54+'с. Дянково'!O54+'с. Киченица'!O54+'с. Липник'!O54+'с. Мортагоново'!O54+'с. Недоклан'!O54+'с. Осенец'!O54+'с. Островче'!O54+'с. Побит камък'!O54+'с. Просторно'!O54+'с. Пороище'!O54+'с. Радинград'!O54+'с. Раковски'!O54+'с. Стражец'!O54+'с. Топчии'!O54+'с. Ушинци'!O54+'с. Черковна'!O54+'с. Ясеновец'!O54+'гр. Разград'!O54</f>
        <v>0</v>
      </c>
      <c r="P54" s="24">
        <f>'с. Балкански'!P54+'с. Благоево'!P54+'с. Гецово'!P54+'с. Дряновец'!P54+'с. Дянково'!P54+'с. Киченица'!P54+'с. Липник'!P54+'с. Мортагоново'!P54+'с. Недоклан'!P54+'с. Осенец'!P54+'с. Островче'!P54+'с. Побит камък'!P54+'с. Просторно'!P54+'с. Пороище'!P54+'с. Радинград'!P54+'с. Раковски'!P54+'с. Стражец'!P54+'с. Топчии'!P54+'с. Ушинци'!P54+'с. Черковна'!P54+'с. Ясеновец'!P54+'гр. Разград'!P54</f>
        <v>0</v>
      </c>
      <c r="Q54" s="24">
        <f>'с. Балкански'!Q54+'с. Благоево'!Q54+'с. Гецово'!Q54+'с. Дряновец'!Q54+'с. Дянково'!Q54+'с. Киченица'!Q54+'с. Липник'!Q54+'с. Мортагоново'!Q54+'с. Недоклан'!Q54+'с. Осенец'!Q54+'с. Островче'!Q54+'с. Побит камък'!Q54+'с. Просторно'!Q54+'с. Пороище'!Q54+'с. Радинград'!Q54+'с. Раковски'!Q54+'с. Стражец'!Q54+'с. Топчии'!Q54+'с. Ушинци'!Q54+'с. Черковна'!Q54+'с. Ясеновец'!Q54+'гр. Разград'!Q54</f>
        <v>0</v>
      </c>
      <c r="R54" s="25">
        <f t="shared" si="8"/>
        <v>32217.26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4188422.35</v>
      </c>
      <c r="D55" s="42">
        <f t="shared" ref="D55:R55" si="11">D9+D24+D41</f>
        <v>0</v>
      </c>
      <c r="E55" s="42">
        <f t="shared" si="11"/>
        <v>0</v>
      </c>
      <c r="F55" s="42">
        <f t="shared" si="11"/>
        <v>0</v>
      </c>
      <c r="G55" s="42">
        <f t="shared" si="11"/>
        <v>0</v>
      </c>
      <c r="H55" s="42">
        <f t="shared" si="11"/>
        <v>2747171.3</v>
      </c>
      <c r="I55" s="42">
        <f t="shared" si="11"/>
        <v>0</v>
      </c>
      <c r="J55" s="42">
        <f t="shared" si="11"/>
        <v>0</v>
      </c>
      <c r="K55" s="42">
        <f t="shared" si="11"/>
        <v>0</v>
      </c>
      <c r="L55" s="42">
        <f t="shared" si="11"/>
        <v>155944.01999999999</v>
      </c>
      <c r="M55" s="42">
        <f t="shared" si="11"/>
        <v>0</v>
      </c>
      <c r="N55" s="42">
        <f t="shared" si="11"/>
        <v>2903115.32</v>
      </c>
      <c r="O55" s="42">
        <f t="shared" si="11"/>
        <v>0</v>
      </c>
      <c r="P55" s="42">
        <f t="shared" si="11"/>
        <v>0</v>
      </c>
      <c r="Q55" s="42">
        <f t="shared" si="11"/>
        <v>0</v>
      </c>
      <c r="R55" s="42">
        <f t="shared" si="11"/>
        <v>1285307.03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x14ac:dyDescent="0.3">
      <c r="A60" s="60" t="s">
        <v>174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I5:I6"/>
    <mergeCell ref="G5:G6"/>
    <mergeCell ref="H5:H6"/>
    <mergeCell ref="O55:O56"/>
    <mergeCell ref="A58:S58"/>
    <mergeCell ref="A55:A56"/>
    <mergeCell ref="C55:C56"/>
    <mergeCell ref="D55:D56"/>
    <mergeCell ref="E55:E56"/>
    <mergeCell ref="P55:P56"/>
    <mergeCell ref="Q55:Q56"/>
    <mergeCell ref="R55:R56"/>
    <mergeCell ref="S55:S56"/>
    <mergeCell ref="A59:S59"/>
    <mergeCell ref="M55:M56"/>
    <mergeCell ref="N55:N56"/>
    <mergeCell ref="A4:B4"/>
    <mergeCell ref="A5:B6"/>
    <mergeCell ref="F55:F56"/>
    <mergeCell ref="L5:L6"/>
    <mergeCell ref="J5:J6"/>
    <mergeCell ref="K5:K6"/>
    <mergeCell ref="A1:S1"/>
    <mergeCell ref="G55:G56"/>
    <mergeCell ref="H55:H56"/>
    <mergeCell ref="I55:I56"/>
    <mergeCell ref="J55:J56"/>
    <mergeCell ref="K55:K56"/>
    <mergeCell ref="L55:L56"/>
    <mergeCell ref="F5:F6"/>
    <mergeCell ref="E5:E6"/>
    <mergeCell ref="D5:D6"/>
    <mergeCell ref="C4:C6"/>
    <mergeCell ref="S4:S6"/>
    <mergeCell ref="A2:S2"/>
    <mergeCell ref="D4:N4"/>
    <mergeCell ref="O4:Q4"/>
    <mergeCell ref="M5:M6"/>
  </mergeCells>
  <pageMargins left="0.7" right="0.7" top="0.75" bottom="0.75" header="0.3" footer="0.3"/>
  <pageSetup paperSize="9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144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20815.86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10051.540000000001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10051.540000000001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10764.32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3102.07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1707.64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1707.64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1394.43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2376.64/1.95583</f>
        <v>1215.1600000000001</v>
      </c>
      <c r="D17" s="22">
        <v>0</v>
      </c>
      <c r="E17" s="22">
        <v>0</v>
      </c>
      <c r="F17" s="22">
        <v>0</v>
      </c>
      <c r="G17" s="22">
        <v>0</v>
      </c>
      <c r="H17" s="22">
        <f>1669.93/1.95583</f>
        <v>853.82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853.82</v>
      </c>
      <c r="O17" s="23">
        <v>0</v>
      </c>
      <c r="P17" s="24">
        <v>0</v>
      </c>
      <c r="Q17" s="22">
        <v>0</v>
      </c>
      <c r="R17" s="25">
        <f t="shared" si="3"/>
        <v>361.34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2376.64/1.95583</f>
        <v>1215.1600000000001</v>
      </c>
      <c r="D18" s="22">
        <v>0</v>
      </c>
      <c r="E18" s="22">
        <v>0</v>
      </c>
      <c r="F18" s="22">
        <v>0</v>
      </c>
      <c r="G18" s="22">
        <v>0</v>
      </c>
      <c r="H18" s="22">
        <f>1669.93/1.95583</f>
        <v>853.82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853.82</v>
      </c>
      <c r="O18" s="23">
        <v>0</v>
      </c>
      <c r="P18" s="24">
        <v>0</v>
      </c>
      <c r="Q18" s="22">
        <v>0</v>
      </c>
      <c r="R18" s="25">
        <f t="shared" si="3"/>
        <v>361.34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813.84/1.95583</f>
        <v>416.11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416.11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6710.38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2286.6799999999998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2286.6799999999998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4423.7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3751.72/1.95583</f>
        <v>1918.22</v>
      </c>
      <c r="D29" s="28">
        <v>0</v>
      </c>
      <c r="E29" s="24">
        <v>0</v>
      </c>
      <c r="F29" s="22">
        <v>0</v>
      </c>
      <c r="G29" s="22">
        <v>0</v>
      </c>
      <c r="H29" s="28">
        <f>2099.7/1.95583</f>
        <v>1073.56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1073.56</v>
      </c>
      <c r="O29" s="23">
        <v>0</v>
      </c>
      <c r="P29" s="24">
        <v>0</v>
      </c>
      <c r="Q29" s="22">
        <v>0</v>
      </c>
      <c r="R29" s="25">
        <f t="shared" si="3"/>
        <v>844.66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92.64/1.95583</f>
        <v>47.37</v>
      </c>
      <c r="D32" s="22">
        <v>0</v>
      </c>
      <c r="E32" s="22">
        <v>0</v>
      </c>
      <c r="F32" s="22">
        <v>0</v>
      </c>
      <c r="G32" s="22">
        <v>0</v>
      </c>
      <c r="H32" s="22">
        <f>92.64/1.95583</f>
        <v>47.37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47.37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2280/1.95583</f>
        <v>1165.75</v>
      </c>
      <c r="D33" s="22">
        <v>0</v>
      </c>
      <c r="E33" s="22">
        <v>0</v>
      </c>
      <c r="F33" s="22">
        <v>0</v>
      </c>
      <c r="G33" s="22">
        <v>0</v>
      </c>
      <c r="H33" s="22">
        <f>2280/1.95583</f>
        <v>1165.75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1165.75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11003.41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6057.22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6057.22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4946.1899999999996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18148/1.95583</f>
        <v>9278.93</v>
      </c>
      <c r="D50" s="34">
        <v>0</v>
      </c>
      <c r="E50" s="34">
        <v>0</v>
      </c>
      <c r="F50" s="34">
        <v>0</v>
      </c>
      <c r="G50" s="34">
        <v>0</v>
      </c>
      <c r="H50" s="34">
        <f>11846.89/1.95583</f>
        <v>6057.22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6057.22</v>
      </c>
      <c r="O50" s="23">
        <v>0</v>
      </c>
      <c r="P50" s="29">
        <v>0</v>
      </c>
      <c r="Q50" s="29">
        <v>0</v>
      </c>
      <c r="R50" s="25">
        <f t="shared" si="3"/>
        <v>3221.71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1372.8/1.95583</f>
        <v>701.9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701.9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20815.86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10051.540000000001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10051.540000000001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10764.32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7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146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49213.04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25683.77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25683.77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23529.27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19842.580000000002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10923.06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10923.06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8919.52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18340.53/1.95583</f>
        <v>9377.36</v>
      </c>
      <c r="D17" s="22">
        <v>0</v>
      </c>
      <c r="E17" s="22">
        <v>0</v>
      </c>
      <c r="F17" s="22">
        <v>0</v>
      </c>
      <c r="G17" s="22">
        <v>0</v>
      </c>
      <c r="H17" s="22">
        <f>10681.82/1.95583</f>
        <v>5461.53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5461.53</v>
      </c>
      <c r="O17" s="23">
        <v>0</v>
      </c>
      <c r="P17" s="24">
        <v>0</v>
      </c>
      <c r="Q17" s="22">
        <v>0</v>
      </c>
      <c r="R17" s="25">
        <f t="shared" si="3"/>
        <v>3915.83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18340.53/1.95583</f>
        <v>9377.36</v>
      </c>
      <c r="D18" s="22">
        <v>0</v>
      </c>
      <c r="E18" s="22">
        <v>0</v>
      </c>
      <c r="F18" s="22">
        <v>0</v>
      </c>
      <c r="G18" s="22">
        <v>0</v>
      </c>
      <c r="H18" s="22">
        <f>10681.83/1.95583</f>
        <v>5461.53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5461.53</v>
      </c>
      <c r="O18" s="23">
        <v>0</v>
      </c>
      <c r="P18" s="24">
        <v>0</v>
      </c>
      <c r="Q18" s="22">
        <v>0</v>
      </c>
      <c r="R18" s="25">
        <f t="shared" si="3"/>
        <v>3915.83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1627.68/1.95583</f>
        <v>832.22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832.22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15614.4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7188.2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7188.2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8426.2000000000007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18793.84/1.95583</f>
        <v>9609.14</v>
      </c>
      <c r="D29" s="28">
        <v>0</v>
      </c>
      <c r="E29" s="24">
        <v>0</v>
      </c>
      <c r="F29" s="22">
        <v>0</v>
      </c>
      <c r="G29" s="22">
        <v>0</v>
      </c>
      <c r="H29" s="28">
        <f>9313.63/1.95583</f>
        <v>4761.9799999999996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4761.9799999999996</v>
      </c>
      <c r="O29" s="23">
        <v>0</v>
      </c>
      <c r="P29" s="24">
        <v>0</v>
      </c>
      <c r="Q29" s="22">
        <v>0</v>
      </c>
      <c r="R29" s="25">
        <f t="shared" si="3"/>
        <v>4847.16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185.28/1.95583</f>
        <v>94.73</v>
      </c>
      <c r="D32" s="22">
        <v>0</v>
      </c>
      <c r="E32" s="22">
        <v>0</v>
      </c>
      <c r="F32" s="22">
        <v>0</v>
      </c>
      <c r="G32" s="22">
        <v>0</v>
      </c>
      <c r="H32" s="22">
        <f>185.28/1.95583</f>
        <v>94.73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94.73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4560/1.95583</f>
        <v>2331.4899999999998</v>
      </c>
      <c r="D33" s="22">
        <v>0</v>
      </c>
      <c r="E33" s="22">
        <v>0</v>
      </c>
      <c r="F33" s="22">
        <v>0</v>
      </c>
      <c r="G33" s="22">
        <v>0</v>
      </c>
      <c r="H33" s="22">
        <f>4560/1.95583</f>
        <v>2331.4899999999998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2331.4899999999998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13756.06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7572.51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7572.51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6183.55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20237/1.95583</f>
        <v>10347.01</v>
      </c>
      <c r="D50" s="34">
        <v>0</v>
      </c>
      <c r="E50" s="34">
        <v>0</v>
      </c>
      <c r="F50" s="34">
        <v>0</v>
      </c>
      <c r="G50" s="34">
        <v>0</v>
      </c>
      <c r="H50" s="34">
        <f>14810.55/1.95583</f>
        <v>7572.51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7572.51</v>
      </c>
      <c r="O50" s="23">
        <v>0</v>
      </c>
      <c r="P50" s="29">
        <v>0</v>
      </c>
      <c r="Q50" s="29">
        <v>0</v>
      </c>
      <c r="R50" s="25">
        <f t="shared" si="3"/>
        <v>2774.5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4667.52/1.95583</f>
        <v>2386.4699999999998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2386.4699999999998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49213.04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25683.77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25683.77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23529.27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147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28624.51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14350.1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14350.1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14274.41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7742.13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4261.9399999999996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4261.9399999999996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3480.19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6914.24/1.95583</f>
        <v>3535.19</v>
      </c>
      <c r="D17" s="22">
        <v>0</v>
      </c>
      <c r="E17" s="22">
        <v>0</v>
      </c>
      <c r="F17" s="22">
        <v>0</v>
      </c>
      <c r="G17" s="22">
        <v>0</v>
      </c>
      <c r="H17" s="22">
        <f>4167.81/1.95583</f>
        <v>2130.9699999999998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2130.9699999999998</v>
      </c>
      <c r="O17" s="23">
        <v>0</v>
      </c>
      <c r="P17" s="24">
        <v>0</v>
      </c>
      <c r="Q17" s="22">
        <v>0</v>
      </c>
      <c r="R17" s="25">
        <f t="shared" si="3"/>
        <v>1404.22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6914.24/1.95583</f>
        <v>3535.19</v>
      </c>
      <c r="D18" s="22">
        <v>0</v>
      </c>
      <c r="E18" s="22">
        <v>0</v>
      </c>
      <c r="F18" s="22">
        <v>0</v>
      </c>
      <c r="G18" s="22">
        <v>0</v>
      </c>
      <c r="H18" s="22">
        <f>4167.82/1.95583</f>
        <v>2130.9699999999998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2130.9699999999998</v>
      </c>
      <c r="O18" s="23">
        <v>0</v>
      </c>
      <c r="P18" s="24">
        <v>0</v>
      </c>
      <c r="Q18" s="22">
        <v>0</v>
      </c>
      <c r="R18" s="25">
        <f t="shared" si="3"/>
        <v>1404.22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813.84/1.95583</f>
        <v>416.11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416.11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8232.6200000000008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3124.65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3124.65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5107.97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6728.95/1.95583</f>
        <v>3440.46</v>
      </c>
      <c r="D29" s="28">
        <v>0</v>
      </c>
      <c r="E29" s="24">
        <v>0</v>
      </c>
      <c r="F29" s="22">
        <v>0</v>
      </c>
      <c r="G29" s="22">
        <v>0</v>
      </c>
      <c r="H29" s="28">
        <f>3738.62/1.95583</f>
        <v>1911.53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1911.53</v>
      </c>
      <c r="O29" s="23">
        <v>0</v>
      </c>
      <c r="P29" s="24">
        <v>0</v>
      </c>
      <c r="Q29" s="22">
        <v>0</v>
      </c>
      <c r="R29" s="25">
        <f t="shared" si="3"/>
        <v>1528.93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92.64/1.95583</f>
        <v>47.37</v>
      </c>
      <c r="D32" s="22">
        <v>0</v>
      </c>
      <c r="E32" s="22">
        <v>0</v>
      </c>
      <c r="F32" s="22">
        <v>0</v>
      </c>
      <c r="G32" s="22">
        <v>0</v>
      </c>
      <c r="H32" s="22">
        <f>92.64/1.95583</f>
        <v>47.37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47.37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2280/1.95583</f>
        <v>1165.75</v>
      </c>
      <c r="D33" s="22">
        <v>0</v>
      </c>
      <c r="E33" s="22">
        <v>0</v>
      </c>
      <c r="F33" s="22">
        <v>0</v>
      </c>
      <c r="G33" s="22">
        <v>0</v>
      </c>
      <c r="H33" s="22">
        <f>2280/1.95583</f>
        <v>1165.75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1165.75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12649.76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6963.51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6963.51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5686.25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21368/1.95583</f>
        <v>10925.28</v>
      </c>
      <c r="D50" s="34">
        <v>0</v>
      </c>
      <c r="E50" s="34">
        <v>0</v>
      </c>
      <c r="F50" s="34">
        <v>0</v>
      </c>
      <c r="G50" s="34">
        <v>0</v>
      </c>
      <c r="H50" s="34">
        <f>13619.45/1.95583</f>
        <v>6963.51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6963.51</v>
      </c>
      <c r="O50" s="23">
        <v>0</v>
      </c>
      <c r="P50" s="29">
        <v>0</v>
      </c>
      <c r="Q50" s="29">
        <v>0</v>
      </c>
      <c r="R50" s="25">
        <f t="shared" si="3"/>
        <v>3961.77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1372.8/1.95583</f>
        <v>701.9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701.9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28624.51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14350.1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14350.1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14274.41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9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149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26732.18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13308.4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13308.4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13423.78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5579.6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3071.5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3071.5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2508.1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4392.54/1.95583</f>
        <v>2245.87</v>
      </c>
      <c r="D17" s="22">
        <v>0</v>
      </c>
      <c r="E17" s="22">
        <v>0</v>
      </c>
      <c r="F17" s="22">
        <v>0</v>
      </c>
      <c r="G17" s="22">
        <v>0</v>
      </c>
      <c r="H17" s="22">
        <f>3003.66/1.95583</f>
        <v>1535.75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1535.75</v>
      </c>
      <c r="O17" s="23">
        <v>0</v>
      </c>
      <c r="P17" s="24">
        <v>0</v>
      </c>
      <c r="Q17" s="22">
        <v>0</v>
      </c>
      <c r="R17" s="25">
        <f t="shared" si="3"/>
        <v>710.12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4392.54/1.95583</f>
        <v>2245.87</v>
      </c>
      <c r="D18" s="22">
        <v>0</v>
      </c>
      <c r="E18" s="22">
        <v>0</v>
      </c>
      <c r="F18" s="22">
        <v>0</v>
      </c>
      <c r="G18" s="22">
        <v>0</v>
      </c>
      <c r="H18" s="22">
        <f>3003.66/1.95583</f>
        <v>1535.75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1535.75</v>
      </c>
      <c r="O18" s="23">
        <v>0</v>
      </c>
      <c r="P18" s="24">
        <v>0</v>
      </c>
      <c r="Q18" s="22">
        <v>0</v>
      </c>
      <c r="R18" s="25">
        <f t="shared" si="3"/>
        <v>710.12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1627.68/1.95583</f>
        <v>832.22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832.22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9236.7000000000007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3677.38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3677.38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5559.32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6320.15/1.95583</f>
        <v>3231.44</v>
      </c>
      <c r="D29" s="28">
        <v>0</v>
      </c>
      <c r="E29" s="24">
        <v>0</v>
      </c>
      <c r="F29" s="22">
        <v>0</v>
      </c>
      <c r="G29" s="22">
        <v>0</v>
      </c>
      <c r="H29" s="28">
        <f>2447.05/1.95583</f>
        <v>1251.1600000000001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1251.1600000000001</v>
      </c>
      <c r="O29" s="23">
        <v>0</v>
      </c>
      <c r="P29" s="24">
        <v>0</v>
      </c>
      <c r="Q29" s="22">
        <v>0</v>
      </c>
      <c r="R29" s="25">
        <f t="shared" si="3"/>
        <v>1980.28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185.28/1.95583</f>
        <v>94.73</v>
      </c>
      <c r="D32" s="22">
        <v>0</v>
      </c>
      <c r="E32" s="22">
        <v>0</v>
      </c>
      <c r="F32" s="22">
        <v>0</v>
      </c>
      <c r="G32" s="22">
        <v>0</v>
      </c>
      <c r="H32" s="22">
        <f>185.28/1.95583</f>
        <v>94.73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94.73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4560/1.95583</f>
        <v>2331.4899999999998</v>
      </c>
      <c r="D33" s="22">
        <v>0</v>
      </c>
      <c r="E33" s="22">
        <v>0</v>
      </c>
      <c r="F33" s="22">
        <v>0</v>
      </c>
      <c r="G33" s="22">
        <v>0</v>
      </c>
      <c r="H33" s="22">
        <f>4560/1.95583</f>
        <v>2331.4899999999998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2331.4899999999998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11915.88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6559.52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6559.52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5356.36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18148/1.95583</f>
        <v>9278.93</v>
      </c>
      <c r="D50" s="34">
        <v>0</v>
      </c>
      <c r="E50" s="34">
        <v>0</v>
      </c>
      <c r="F50" s="34">
        <v>0</v>
      </c>
      <c r="G50" s="34">
        <v>0</v>
      </c>
      <c r="H50" s="34">
        <f>12829.31/1.95583</f>
        <v>6559.52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6559.52</v>
      </c>
      <c r="O50" s="23">
        <v>0</v>
      </c>
      <c r="P50" s="29">
        <v>0</v>
      </c>
      <c r="Q50" s="29">
        <v>0</v>
      </c>
      <c r="R50" s="25">
        <f t="shared" si="3"/>
        <v>2719.41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3157.44/1.95583</f>
        <v>1614.37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1614.37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26732.18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13308.4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13308.4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13423.78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152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27706.73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13844.86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13844.86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13861.87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4957.9799999999996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2729.29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2729.29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2228.69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2970.8/1.95583</f>
        <v>1518.95</v>
      </c>
      <c r="D17" s="22">
        <v>0</v>
      </c>
      <c r="E17" s="22">
        <v>0</v>
      </c>
      <c r="F17" s="22">
        <v>0</v>
      </c>
      <c r="G17" s="22">
        <v>0</v>
      </c>
      <c r="H17" s="22">
        <f>2669.01/1.95583</f>
        <v>1364.64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1364.64</v>
      </c>
      <c r="O17" s="23">
        <v>0</v>
      </c>
      <c r="P17" s="24">
        <v>0</v>
      </c>
      <c r="Q17" s="22">
        <v>0</v>
      </c>
      <c r="R17" s="25">
        <f t="shared" si="3"/>
        <v>154.31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2970.8/1.95583</f>
        <v>1518.95</v>
      </c>
      <c r="D18" s="22">
        <v>0</v>
      </c>
      <c r="E18" s="22">
        <v>0</v>
      </c>
      <c r="F18" s="22">
        <v>0</v>
      </c>
      <c r="G18" s="22">
        <v>0</v>
      </c>
      <c r="H18" s="22">
        <f>2669.02/1.95583</f>
        <v>1364.65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1364.65</v>
      </c>
      <c r="O18" s="23">
        <v>0</v>
      </c>
      <c r="P18" s="24">
        <v>0</v>
      </c>
      <c r="Q18" s="22">
        <v>0</v>
      </c>
      <c r="R18" s="25">
        <f t="shared" si="3"/>
        <v>154.30000000000001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3255.36/1.95583</f>
        <v>1664.44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1664.44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11228.8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4774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4774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6454.8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5471.09/1.95583</f>
        <v>2797.32</v>
      </c>
      <c r="D29" s="28">
        <v>0</v>
      </c>
      <c r="E29" s="24">
        <v>0</v>
      </c>
      <c r="F29" s="22">
        <v>0</v>
      </c>
      <c r="G29" s="22">
        <v>0</v>
      </c>
      <c r="H29" s="28">
        <v>0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0</v>
      </c>
      <c r="O29" s="23">
        <v>0</v>
      </c>
      <c r="P29" s="24">
        <v>0</v>
      </c>
      <c r="Q29" s="22">
        <v>0</v>
      </c>
      <c r="R29" s="25">
        <f t="shared" si="3"/>
        <v>2797.32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370.56/1.95583</f>
        <v>189.46</v>
      </c>
      <c r="D32" s="22">
        <v>0</v>
      </c>
      <c r="E32" s="22">
        <v>0</v>
      </c>
      <c r="F32" s="22">
        <v>0</v>
      </c>
      <c r="G32" s="22">
        <v>0</v>
      </c>
      <c r="H32" s="22">
        <f>217.14/1.95583</f>
        <v>111.02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111.02</v>
      </c>
      <c r="O32" s="23">
        <v>0</v>
      </c>
      <c r="P32" s="24">
        <v>0</v>
      </c>
      <c r="Q32" s="22">
        <v>0</v>
      </c>
      <c r="R32" s="25">
        <f t="shared" si="3"/>
        <v>78.44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9120/1.95583</f>
        <v>4662.9799999999996</v>
      </c>
      <c r="D33" s="22">
        <v>0</v>
      </c>
      <c r="E33" s="22">
        <v>0</v>
      </c>
      <c r="F33" s="22">
        <v>0</v>
      </c>
      <c r="G33" s="22">
        <v>0</v>
      </c>
      <c r="H33" s="22">
        <f>9120/1.95583</f>
        <v>4662.9799999999996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4662.9799999999996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11519.95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6341.57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6341.57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5178.38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19021/1.95583</f>
        <v>9725.2800000000007</v>
      </c>
      <c r="D50" s="34">
        <v>0</v>
      </c>
      <c r="E50" s="34">
        <v>0</v>
      </c>
      <c r="F50" s="34">
        <v>0</v>
      </c>
      <c r="G50" s="34">
        <v>0</v>
      </c>
      <c r="H50" s="34">
        <f>12403.03/1.95583</f>
        <v>6341.57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6341.57</v>
      </c>
      <c r="O50" s="23">
        <v>0</v>
      </c>
      <c r="P50" s="29">
        <v>0</v>
      </c>
      <c r="Q50" s="29">
        <v>0</v>
      </c>
      <c r="R50" s="25">
        <f t="shared" si="3"/>
        <v>3383.71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1510.08/1.95583</f>
        <v>772.09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772.09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27706.73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13844.86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13844.86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13861.87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154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47403.43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24687.59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24687.59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22715.84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12763.3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7026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7026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5737.3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8976.06/1.95583</f>
        <v>4589.3900000000003</v>
      </c>
      <c r="D17" s="22">
        <v>0</v>
      </c>
      <c r="E17" s="22">
        <v>0</v>
      </c>
      <c r="F17" s="22">
        <v>0</v>
      </c>
      <c r="G17" s="22">
        <v>0</v>
      </c>
      <c r="H17" s="22">
        <f>6870.84/1.95583</f>
        <v>3513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3513</v>
      </c>
      <c r="O17" s="23">
        <v>0</v>
      </c>
      <c r="P17" s="24">
        <v>0</v>
      </c>
      <c r="Q17" s="22">
        <v>0</v>
      </c>
      <c r="R17" s="25">
        <f t="shared" si="3"/>
        <v>1076.3900000000001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8976.06/1.95583</f>
        <v>4589.3900000000003</v>
      </c>
      <c r="D18" s="22">
        <v>0</v>
      </c>
      <c r="E18" s="22">
        <v>0</v>
      </c>
      <c r="F18" s="22">
        <v>0</v>
      </c>
      <c r="G18" s="22">
        <v>0</v>
      </c>
      <c r="H18" s="22">
        <f>6870.84/1.95583</f>
        <v>3513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3513</v>
      </c>
      <c r="O18" s="23">
        <v>0</v>
      </c>
      <c r="P18" s="24">
        <v>0</v>
      </c>
      <c r="Q18" s="22">
        <v>0</v>
      </c>
      <c r="R18" s="25">
        <f t="shared" si="3"/>
        <v>1076.3900000000001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6510.72/1.95583</f>
        <v>3328.88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3328.88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21139.82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10229.870000000001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10229.870000000001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10909.95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15364.79/1.95583</f>
        <v>7855.89</v>
      </c>
      <c r="D29" s="28">
        <v>0</v>
      </c>
      <c r="E29" s="24">
        <v>0</v>
      </c>
      <c r="F29" s="22">
        <v>0</v>
      </c>
      <c r="G29" s="22">
        <v>0</v>
      </c>
      <c r="H29" s="28">
        <f>1026.78/1.95583</f>
        <v>524.98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524.98</v>
      </c>
      <c r="O29" s="23">
        <v>0</v>
      </c>
      <c r="P29" s="24">
        <v>0</v>
      </c>
      <c r="Q29" s="22">
        <v>0</v>
      </c>
      <c r="R29" s="25">
        <f t="shared" si="3"/>
        <v>7330.91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741.12/1.95583</f>
        <v>378.93</v>
      </c>
      <c r="D32" s="22">
        <v>0</v>
      </c>
      <c r="E32" s="22">
        <v>0</v>
      </c>
      <c r="F32" s="22">
        <v>0</v>
      </c>
      <c r="G32" s="22">
        <v>0</v>
      </c>
      <c r="H32" s="22">
        <f>741.12/1.95583</f>
        <v>378.93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378.93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18240/1.95583</f>
        <v>9325.9599999999991</v>
      </c>
      <c r="D33" s="22">
        <v>0</v>
      </c>
      <c r="E33" s="22">
        <v>0</v>
      </c>
      <c r="F33" s="22">
        <v>0</v>
      </c>
      <c r="G33" s="22">
        <v>0</v>
      </c>
      <c r="H33" s="22">
        <f>18240/1.95583</f>
        <v>9325.9599999999991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9325.9599999999991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13500.31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7431.72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7431.72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6068.59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21796/1.95583</f>
        <v>11144.12</v>
      </c>
      <c r="D50" s="34">
        <v>0</v>
      </c>
      <c r="E50" s="34">
        <v>0</v>
      </c>
      <c r="F50" s="34">
        <v>0</v>
      </c>
      <c r="G50" s="34">
        <v>0</v>
      </c>
      <c r="H50" s="34">
        <f>14535.19/1.95583</f>
        <v>7431.72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7431.72</v>
      </c>
      <c r="O50" s="23">
        <v>0</v>
      </c>
      <c r="P50" s="29">
        <v>0</v>
      </c>
      <c r="Q50" s="29">
        <v>0</v>
      </c>
      <c r="R50" s="25">
        <f t="shared" si="3"/>
        <v>3712.4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2608.32/1.95583</f>
        <v>1333.61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1333.61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47403.43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24687.59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24687.59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22715.84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156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25130.81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12426.87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12426.87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12703.94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6139.95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3379.96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3379.96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2759.99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5347.44/1.95583</f>
        <v>2734.1</v>
      </c>
      <c r="D17" s="22">
        <v>0</v>
      </c>
      <c r="E17" s="22">
        <v>0</v>
      </c>
      <c r="F17" s="22">
        <v>0</v>
      </c>
      <c r="G17" s="22">
        <v>0</v>
      </c>
      <c r="H17" s="22">
        <f>3305.31/1.95583</f>
        <v>1689.98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1689.98</v>
      </c>
      <c r="O17" s="23">
        <v>0</v>
      </c>
      <c r="P17" s="24">
        <v>0</v>
      </c>
      <c r="Q17" s="22">
        <v>0</v>
      </c>
      <c r="R17" s="25">
        <f t="shared" si="3"/>
        <v>1044.1199999999999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5347.44/1.95583</f>
        <v>2734.1</v>
      </c>
      <c r="D18" s="22">
        <v>0</v>
      </c>
      <c r="E18" s="22">
        <v>0</v>
      </c>
      <c r="F18" s="22">
        <v>0</v>
      </c>
      <c r="G18" s="22">
        <v>0</v>
      </c>
      <c r="H18" s="22">
        <f>3305.32/1.95583</f>
        <v>1689.98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1689.98</v>
      </c>
      <c r="O18" s="23">
        <v>0</v>
      </c>
      <c r="P18" s="24">
        <v>0</v>
      </c>
      <c r="Q18" s="22">
        <v>0</v>
      </c>
      <c r="R18" s="25">
        <f t="shared" si="3"/>
        <v>1044.1199999999999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813.84/1.95583</f>
        <v>416.11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416.11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8136.81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3071.91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3071.91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5064.8999999999996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6541.56/1.95583</f>
        <v>3344.65</v>
      </c>
      <c r="D29" s="28">
        <v>0</v>
      </c>
      <c r="E29" s="24">
        <v>0</v>
      </c>
      <c r="F29" s="22">
        <v>0</v>
      </c>
      <c r="G29" s="22">
        <v>0</v>
      </c>
      <c r="H29" s="28">
        <f>3635.47/1.95583</f>
        <v>1858.79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1858.79</v>
      </c>
      <c r="O29" s="23">
        <v>0</v>
      </c>
      <c r="P29" s="24">
        <v>0</v>
      </c>
      <c r="Q29" s="22">
        <v>0</v>
      </c>
      <c r="R29" s="25">
        <f t="shared" si="3"/>
        <v>1485.86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92.64/1.95583</f>
        <v>47.37</v>
      </c>
      <c r="D32" s="22">
        <v>0</v>
      </c>
      <c r="E32" s="22">
        <v>0</v>
      </c>
      <c r="F32" s="22">
        <v>0</v>
      </c>
      <c r="G32" s="22">
        <v>0</v>
      </c>
      <c r="H32" s="22">
        <f>92.64/1.95583</f>
        <v>47.37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47.37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2280/1.95583</f>
        <v>1165.75</v>
      </c>
      <c r="D33" s="22">
        <v>0</v>
      </c>
      <c r="E33" s="22">
        <v>0</v>
      </c>
      <c r="F33" s="22">
        <v>0</v>
      </c>
      <c r="G33" s="22">
        <v>0</v>
      </c>
      <c r="H33" s="22">
        <f>2280/1.95583</f>
        <v>1165.75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1165.75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10854.05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5975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5975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4879.05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18405/1.95583</f>
        <v>9410.33</v>
      </c>
      <c r="D50" s="34">
        <v>0</v>
      </c>
      <c r="E50" s="34">
        <v>0</v>
      </c>
      <c r="F50" s="34">
        <v>0</v>
      </c>
      <c r="G50" s="34">
        <v>0</v>
      </c>
      <c r="H50" s="34">
        <f>11686.08/1.95583</f>
        <v>5975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5975</v>
      </c>
      <c r="O50" s="23">
        <v>0</v>
      </c>
      <c r="P50" s="29">
        <v>0</v>
      </c>
      <c r="Q50" s="29">
        <v>0</v>
      </c>
      <c r="R50" s="25">
        <f t="shared" si="3"/>
        <v>3435.33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823.68/1.95583</f>
        <v>421.14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421.14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25130.81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12426.87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12426.87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12703.94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158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81004.27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43184.38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43184.38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37819.89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37155.879999999997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20453.78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20453.78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16702.099999999999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32829.93/1.95583</f>
        <v>16785.68</v>
      </c>
      <c r="D17" s="22">
        <v>0</v>
      </c>
      <c r="E17" s="22">
        <v>0</v>
      </c>
      <c r="F17" s="22">
        <v>0</v>
      </c>
      <c r="G17" s="22">
        <v>0</v>
      </c>
      <c r="H17" s="22">
        <f>20002.05/1.95583</f>
        <v>10226.89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10226.89</v>
      </c>
      <c r="O17" s="23">
        <v>0</v>
      </c>
      <c r="P17" s="24">
        <v>0</v>
      </c>
      <c r="Q17" s="22">
        <v>0</v>
      </c>
      <c r="R17" s="25">
        <f t="shared" si="3"/>
        <v>6558.79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32829.93/1.95583</f>
        <v>16785.68</v>
      </c>
      <c r="D18" s="22">
        <v>0</v>
      </c>
      <c r="E18" s="22">
        <v>0</v>
      </c>
      <c r="F18" s="22">
        <v>0</v>
      </c>
      <c r="G18" s="22">
        <v>0</v>
      </c>
      <c r="H18" s="22">
        <f>20002.05/1.95583</f>
        <v>10226.89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10226.89</v>
      </c>
      <c r="O18" s="23">
        <v>0</v>
      </c>
      <c r="P18" s="24">
        <v>0</v>
      </c>
      <c r="Q18" s="22">
        <v>0</v>
      </c>
      <c r="R18" s="25">
        <f t="shared" si="3"/>
        <v>6558.79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customHeight="1" thickBot="1" x14ac:dyDescent="0.35">
      <c r="A22" s="2" t="s">
        <v>71</v>
      </c>
      <c r="B22" s="1" t="s">
        <v>124</v>
      </c>
      <c r="C22" s="22">
        <f>6510.72/1.95583</f>
        <v>3328.88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3328.88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30535.86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15402.25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15402.25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15133.61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33741.84/1.95583</f>
        <v>17251.93</v>
      </c>
      <c r="D29" s="28">
        <v>0</v>
      </c>
      <c r="E29" s="24">
        <v>0</v>
      </c>
      <c r="F29" s="22">
        <v>0</v>
      </c>
      <c r="G29" s="22">
        <v>0</v>
      </c>
      <c r="H29" s="28">
        <f>11143.07/1.95583</f>
        <v>5697.36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5697.36</v>
      </c>
      <c r="O29" s="23">
        <v>0</v>
      </c>
      <c r="P29" s="24">
        <v>0</v>
      </c>
      <c r="Q29" s="22">
        <v>0</v>
      </c>
      <c r="R29" s="25">
        <f t="shared" si="3"/>
        <v>11554.57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741.12/1.95583</f>
        <v>378.93</v>
      </c>
      <c r="D32" s="22">
        <v>0</v>
      </c>
      <c r="E32" s="22">
        <v>0</v>
      </c>
      <c r="F32" s="22">
        <v>0</v>
      </c>
      <c r="G32" s="22">
        <v>0</v>
      </c>
      <c r="H32" s="22">
        <f>741.12/1.95583</f>
        <v>378.93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378.93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18240/1.95583</f>
        <v>9325.9599999999991</v>
      </c>
      <c r="D33" s="22">
        <v>0</v>
      </c>
      <c r="E33" s="22">
        <v>0</v>
      </c>
      <c r="F33" s="22">
        <v>0</v>
      </c>
      <c r="G33" s="22">
        <v>0</v>
      </c>
      <c r="H33" s="22">
        <f>18240/1.95583</f>
        <v>9325.9599999999991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9325.9599999999991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customHeight="1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13312.53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7328.35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7328.35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5984.18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18134/1.95583</f>
        <v>9271.77</v>
      </c>
      <c r="D50" s="34">
        <v>0</v>
      </c>
      <c r="E50" s="34">
        <v>0</v>
      </c>
      <c r="F50" s="34">
        <v>0</v>
      </c>
      <c r="G50" s="34">
        <v>0</v>
      </c>
      <c r="H50" s="34">
        <f>14333.01/1.95583</f>
        <v>7328.35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7328.35</v>
      </c>
      <c r="O50" s="23">
        <v>0</v>
      </c>
      <c r="P50" s="29">
        <v>0</v>
      </c>
      <c r="Q50" s="29">
        <v>0</v>
      </c>
      <c r="R50" s="25">
        <f t="shared" si="3"/>
        <v>1943.42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customHeight="1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5903.04/1.95583</f>
        <v>3018.18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3018.18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81004.27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43184.38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43184.38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37819.89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160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72006.52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38231.269999999997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38231.269999999997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33775.25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26156.16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14398.6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14398.6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11757.56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20445.47/1.95583</f>
        <v>10453.6</v>
      </c>
      <c r="D17" s="22">
        <v>0</v>
      </c>
      <c r="E17" s="22">
        <v>0</v>
      </c>
      <c r="F17" s="22">
        <v>0</v>
      </c>
      <c r="G17" s="22">
        <v>0</v>
      </c>
      <c r="H17" s="22">
        <f>14080.6/1.95583</f>
        <v>7199.3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7199.3</v>
      </c>
      <c r="O17" s="23">
        <v>0</v>
      </c>
      <c r="P17" s="24">
        <v>0</v>
      </c>
      <c r="Q17" s="22">
        <v>0</v>
      </c>
      <c r="R17" s="25">
        <f t="shared" si="3"/>
        <v>3254.3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20445.47/1.95583</f>
        <v>10453.6</v>
      </c>
      <c r="D18" s="22">
        <v>0</v>
      </c>
      <c r="E18" s="22">
        <v>0</v>
      </c>
      <c r="F18" s="22">
        <v>0</v>
      </c>
      <c r="G18" s="22">
        <v>0</v>
      </c>
      <c r="H18" s="22">
        <f>14080.6/1.95583</f>
        <v>7199.3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7199.3</v>
      </c>
      <c r="O18" s="23">
        <v>0</v>
      </c>
      <c r="P18" s="24">
        <v>0</v>
      </c>
      <c r="Q18" s="22">
        <v>0</v>
      </c>
      <c r="R18" s="25">
        <f t="shared" si="3"/>
        <v>3254.3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customHeight="1" thickBot="1" x14ac:dyDescent="0.35">
      <c r="A22" s="2" t="s">
        <v>71</v>
      </c>
      <c r="B22" s="1" t="s">
        <v>124</v>
      </c>
      <c r="C22" s="22">
        <f>9766.08/1.95583</f>
        <v>4993.32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4993.32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34339.18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17495.93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17495.93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16843.25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31689.92/1.95583</f>
        <v>16202.8</v>
      </c>
      <c r="D29" s="28">
        <v>0</v>
      </c>
      <c r="E29" s="24">
        <v>0</v>
      </c>
      <c r="F29" s="22">
        <v>0</v>
      </c>
      <c r="G29" s="22">
        <v>0</v>
      </c>
      <c r="H29" s="28">
        <f>5747.38/1.95583</f>
        <v>2938.59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2938.59</v>
      </c>
      <c r="O29" s="23">
        <v>0</v>
      </c>
      <c r="P29" s="24">
        <v>0</v>
      </c>
      <c r="Q29" s="22">
        <v>0</v>
      </c>
      <c r="R29" s="25">
        <f t="shared" si="3"/>
        <v>13264.21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1111.68/1.95583</f>
        <v>568.39</v>
      </c>
      <c r="D32" s="22">
        <v>0</v>
      </c>
      <c r="E32" s="22">
        <v>0</v>
      </c>
      <c r="F32" s="22">
        <v>0</v>
      </c>
      <c r="G32" s="22">
        <v>0</v>
      </c>
      <c r="H32" s="22">
        <f>1111.68/1.95583</f>
        <v>568.39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568.39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27360/1.95583</f>
        <v>13988.95</v>
      </c>
      <c r="D33" s="22">
        <v>0</v>
      </c>
      <c r="E33" s="22">
        <v>0</v>
      </c>
      <c r="F33" s="22">
        <v>0</v>
      </c>
      <c r="G33" s="22">
        <v>0</v>
      </c>
      <c r="H33" s="22">
        <f>27360/1.95583</f>
        <v>13988.95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13988.95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customHeight="1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11511.18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6336.74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6336.74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5174.4399999999996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18592/1.95583</f>
        <v>9505.94</v>
      </c>
      <c r="D50" s="34">
        <v>0</v>
      </c>
      <c r="E50" s="34">
        <v>0</v>
      </c>
      <c r="F50" s="34">
        <v>0</v>
      </c>
      <c r="G50" s="34">
        <v>0</v>
      </c>
      <c r="H50" s="34">
        <f>12393.59/1.95583</f>
        <v>6336.74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6336.74</v>
      </c>
      <c r="O50" s="23">
        <v>0</v>
      </c>
      <c r="P50" s="29">
        <v>0</v>
      </c>
      <c r="Q50" s="29">
        <v>0</v>
      </c>
      <c r="R50" s="25">
        <f t="shared" si="3"/>
        <v>3169.2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customHeight="1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1921.92/1.95583</f>
        <v>982.66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982.66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72006.52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38231.269999999997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38231.269999999997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33775.25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162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28389.65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14220.79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14220.79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14168.86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6252.28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3441.78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3441.78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2810.5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5050.36/1.95583</f>
        <v>2582.21</v>
      </c>
      <c r="D17" s="22">
        <v>0</v>
      </c>
      <c r="E17" s="22">
        <v>0</v>
      </c>
      <c r="F17" s="22">
        <v>0</v>
      </c>
      <c r="G17" s="22">
        <v>0</v>
      </c>
      <c r="H17" s="22">
        <f>3365.77/1.95583</f>
        <v>1720.89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1720.89</v>
      </c>
      <c r="O17" s="23">
        <v>0</v>
      </c>
      <c r="P17" s="24">
        <v>0</v>
      </c>
      <c r="Q17" s="22">
        <v>0</v>
      </c>
      <c r="R17" s="25">
        <f t="shared" si="3"/>
        <v>861.32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5050.36/1.95583</f>
        <v>2582.21</v>
      </c>
      <c r="D18" s="22">
        <v>0</v>
      </c>
      <c r="E18" s="22">
        <v>0</v>
      </c>
      <c r="F18" s="22">
        <v>0</v>
      </c>
      <c r="G18" s="22">
        <v>0</v>
      </c>
      <c r="H18" s="22">
        <f>3365.77/1.95583</f>
        <v>1720.89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1720.89</v>
      </c>
      <c r="O18" s="23">
        <v>0</v>
      </c>
      <c r="P18" s="24">
        <v>0</v>
      </c>
      <c r="Q18" s="22">
        <v>0</v>
      </c>
      <c r="R18" s="25">
        <f t="shared" si="3"/>
        <v>861.32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1627.68/1.95583</f>
        <v>832.22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832.22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9381.42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3757.04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3757.04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5624.38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6603.19/1.95583</f>
        <v>3376.16</v>
      </c>
      <c r="D29" s="28">
        <v>0</v>
      </c>
      <c r="E29" s="24">
        <v>0</v>
      </c>
      <c r="F29" s="22">
        <v>0</v>
      </c>
      <c r="G29" s="22">
        <v>0</v>
      </c>
      <c r="H29" s="28">
        <f>2602.86/1.95583</f>
        <v>1330.82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1330.82</v>
      </c>
      <c r="O29" s="23">
        <v>0</v>
      </c>
      <c r="P29" s="24">
        <v>0</v>
      </c>
      <c r="Q29" s="22">
        <v>0</v>
      </c>
      <c r="R29" s="25">
        <f t="shared" si="3"/>
        <v>2045.34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185.28/1.95583</f>
        <v>94.73</v>
      </c>
      <c r="D32" s="22">
        <v>0</v>
      </c>
      <c r="E32" s="22">
        <v>0</v>
      </c>
      <c r="F32" s="22">
        <v>0</v>
      </c>
      <c r="G32" s="22">
        <v>0</v>
      </c>
      <c r="H32" s="22">
        <f>185.28/1.95583</f>
        <v>94.73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94.73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4560/1.95583</f>
        <v>2331.4899999999998</v>
      </c>
      <c r="D33" s="22">
        <v>0</v>
      </c>
      <c r="E33" s="22">
        <v>0</v>
      </c>
      <c r="F33" s="22">
        <v>0</v>
      </c>
      <c r="G33" s="22">
        <v>0</v>
      </c>
      <c r="H33" s="22">
        <f>4560/1.95583</f>
        <v>2331.4899999999998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2331.4899999999998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12755.95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7021.97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7021.97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5733.98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20752/1.95583</f>
        <v>10610.33</v>
      </c>
      <c r="D50" s="34">
        <v>0</v>
      </c>
      <c r="E50" s="34">
        <v>0</v>
      </c>
      <c r="F50" s="34">
        <v>0</v>
      </c>
      <c r="G50" s="34">
        <v>0</v>
      </c>
      <c r="H50" s="34">
        <f>13733.78/1.95583</f>
        <v>7021.97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7021.97</v>
      </c>
      <c r="O50" s="23">
        <v>0</v>
      </c>
      <c r="P50" s="29">
        <v>0</v>
      </c>
      <c r="Q50" s="29">
        <v>0</v>
      </c>
      <c r="R50" s="25">
        <f t="shared" si="3"/>
        <v>3588.36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2196.48/1.95583</f>
        <v>1123.04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1123.04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28389.65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14220.79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14220.79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14168.86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20" x14ac:dyDescent="0.3">
      <c r="A1" s="41" t="s">
        <v>128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0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 ht="16.2" thickBot="1" x14ac:dyDescent="0.35"/>
    <row r="4" spans="1:20" ht="63" customHeight="1" thickBot="1" x14ac:dyDescent="0.35">
      <c r="A4" s="55" t="s">
        <v>123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20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20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20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20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38183.019999999997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19611.91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19611.91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18571.11</v>
      </c>
      <c r="S8" s="20">
        <f>S10+S14+S22+S27+S28+S34+S39+S43+S47+S53</f>
        <v>0</v>
      </c>
      <c r="T8" s="38"/>
    </row>
    <row r="9" spans="1:20" ht="63" thickBot="1" x14ac:dyDescent="0.35">
      <c r="A9" s="2" t="s">
        <v>57</v>
      </c>
      <c r="B9" s="3" t="s">
        <v>58</v>
      </c>
      <c r="C9" s="19">
        <f>SUM(C10:C23)</f>
        <v>10283.67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5661.02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5661.02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4622.6499999999996</v>
      </c>
      <c r="S9" s="21" t="s">
        <v>12</v>
      </c>
    </row>
    <row r="10" spans="1:20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20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20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20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20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20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20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8178.88/1.95583</f>
        <v>4181.79</v>
      </c>
      <c r="D17" s="22">
        <v>0</v>
      </c>
      <c r="E17" s="22">
        <v>0</v>
      </c>
      <c r="F17" s="22">
        <v>0</v>
      </c>
      <c r="G17" s="22">
        <v>0</v>
      </c>
      <c r="H17" s="22">
        <f>5535.99/1.95583</f>
        <v>2830.51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2830.51</v>
      </c>
      <c r="O17" s="23">
        <v>0</v>
      </c>
      <c r="P17" s="24">
        <v>0</v>
      </c>
      <c r="Q17" s="22">
        <v>0</v>
      </c>
      <c r="R17" s="25">
        <f t="shared" si="3"/>
        <v>1351.28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8178.89/1.95583</f>
        <v>4181.8</v>
      </c>
      <c r="D18" s="22">
        <v>0</v>
      </c>
      <c r="E18" s="22">
        <v>0</v>
      </c>
      <c r="F18" s="22">
        <v>0</v>
      </c>
      <c r="G18" s="22">
        <v>0</v>
      </c>
      <c r="H18" s="22">
        <f>5536/1.95583</f>
        <v>2830.51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2830.51</v>
      </c>
      <c r="O18" s="23">
        <v>0</v>
      </c>
      <c r="P18" s="24">
        <v>0</v>
      </c>
      <c r="Q18" s="22">
        <v>0</v>
      </c>
      <c r="R18" s="25">
        <f t="shared" si="3"/>
        <v>1351.29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3255.36/1.95583</f>
        <v>1664.44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/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1664.44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13363.42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5949.07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5949.07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7414.35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9646.03/1.95583</f>
        <v>4931.9399999999996</v>
      </c>
      <c r="D29" s="28">
        <v>0</v>
      </c>
      <c r="E29" s="24">
        <v>0</v>
      </c>
      <c r="F29" s="22">
        <v>0</v>
      </c>
      <c r="G29" s="22">
        <v>0</v>
      </c>
      <c r="H29" s="28">
        <f>2144.83/1.95583</f>
        <v>1096.6300000000001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1096.6300000000001</v>
      </c>
      <c r="O29" s="23">
        <v>0</v>
      </c>
      <c r="P29" s="24">
        <v>0</v>
      </c>
      <c r="Q29" s="22">
        <v>0</v>
      </c>
      <c r="R29" s="25">
        <f t="shared" si="3"/>
        <v>3835.31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370.56/1.95583</f>
        <v>189.46</v>
      </c>
      <c r="D32" s="22">
        <v>0</v>
      </c>
      <c r="E32" s="22">
        <v>0</v>
      </c>
      <c r="F32" s="22">
        <v>0</v>
      </c>
      <c r="G32" s="22">
        <v>0</v>
      </c>
      <c r="H32" s="22">
        <f>370.56/1.95583</f>
        <v>189.46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189.46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9120/1.95583</f>
        <v>4662.9799999999996</v>
      </c>
      <c r="D33" s="22">
        <v>0</v>
      </c>
      <c r="E33" s="22">
        <v>0</v>
      </c>
      <c r="F33" s="22">
        <v>0</v>
      </c>
      <c r="G33" s="22">
        <v>0</v>
      </c>
      <c r="H33" s="22">
        <f>9120/1.95583</f>
        <v>4662.9799999999996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4662.9799999999996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14535.93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8001.82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8001.82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6534.11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21625/1.95583</f>
        <v>11056.69</v>
      </c>
      <c r="D50" s="34">
        <v>0</v>
      </c>
      <c r="E50" s="34">
        <v>0</v>
      </c>
      <c r="F50" s="34">
        <v>0</v>
      </c>
      <c r="G50" s="34">
        <v>0</v>
      </c>
      <c r="H50" s="34">
        <f>15650.19/1.95583</f>
        <v>8001.82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8001.82</v>
      </c>
      <c r="O50" s="23">
        <v>0</v>
      </c>
      <c r="P50" s="29">
        <v>0</v>
      </c>
      <c r="Q50" s="29">
        <v>0</v>
      </c>
      <c r="R50" s="25">
        <f t="shared" si="3"/>
        <v>3054.87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4804.8/1.95583</f>
        <v>2456.66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2456.66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38183.019999999997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19611.91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19611.91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18571.11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164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34586.21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17631.919999999998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17631.919999999998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16954.29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10096.870000000001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5558.18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5558.18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4538.6899999999996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8403.12/1.95583</f>
        <v>4296.45</v>
      </c>
      <c r="D17" s="22">
        <v>0</v>
      </c>
      <c r="E17" s="22">
        <v>0</v>
      </c>
      <c r="F17" s="22">
        <v>0</v>
      </c>
      <c r="G17" s="22">
        <v>0</v>
      </c>
      <c r="H17" s="22">
        <f>5435.42/1.95583</f>
        <v>2779.09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2779.09</v>
      </c>
      <c r="O17" s="23">
        <v>0</v>
      </c>
      <c r="P17" s="24">
        <v>0</v>
      </c>
      <c r="Q17" s="22">
        <v>0</v>
      </c>
      <c r="R17" s="25">
        <f t="shared" si="3"/>
        <v>1517.36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8403.12/1.95583</f>
        <v>4296.45</v>
      </c>
      <c r="D18" s="22">
        <v>0</v>
      </c>
      <c r="E18" s="22">
        <v>0</v>
      </c>
      <c r="F18" s="22">
        <v>0</v>
      </c>
      <c r="G18" s="22">
        <v>0</v>
      </c>
      <c r="H18" s="22">
        <f>5435.43/1.95583</f>
        <v>2779.09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2779.09</v>
      </c>
      <c r="O18" s="23">
        <v>0</v>
      </c>
      <c r="P18" s="24">
        <v>0</v>
      </c>
      <c r="Q18" s="22">
        <v>0</v>
      </c>
      <c r="R18" s="25">
        <f t="shared" si="3"/>
        <v>1517.36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2441.52/1.95583</f>
        <v>1248.33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1248.33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12584.45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5520.27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5520.27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7064.18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10495.12/1.95583</f>
        <v>5366.07</v>
      </c>
      <c r="D29" s="28">
        <v>0</v>
      </c>
      <c r="E29" s="24">
        <v>0</v>
      </c>
      <c r="F29" s="22">
        <v>0</v>
      </c>
      <c r="G29" s="22">
        <v>0</v>
      </c>
      <c r="H29" s="28">
        <f>3678.77/1.95583</f>
        <v>1880.93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1880.93</v>
      </c>
      <c r="O29" s="23">
        <v>0</v>
      </c>
      <c r="P29" s="24">
        <v>0</v>
      </c>
      <c r="Q29" s="22">
        <v>0</v>
      </c>
      <c r="R29" s="25">
        <f t="shared" si="3"/>
        <v>3485.14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277.92/1.95583</f>
        <v>142.1</v>
      </c>
      <c r="D32" s="22">
        <v>0</v>
      </c>
      <c r="E32" s="22">
        <v>0</v>
      </c>
      <c r="F32" s="22">
        <v>0</v>
      </c>
      <c r="G32" s="22">
        <v>0</v>
      </c>
      <c r="H32" s="22">
        <f>277.92/1.95583</f>
        <v>142.1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142.1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6840/1.95583</f>
        <v>3497.24</v>
      </c>
      <c r="D33" s="22">
        <v>0</v>
      </c>
      <c r="E33" s="22">
        <v>0</v>
      </c>
      <c r="F33" s="22">
        <v>0</v>
      </c>
      <c r="G33" s="22">
        <v>0</v>
      </c>
      <c r="H33" s="22">
        <f>6840/1.95583</f>
        <v>3497.24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3497.24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11904.89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6553.47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6553.47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5351.42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20323/1.95583</f>
        <v>10390.98</v>
      </c>
      <c r="D50" s="34">
        <v>0</v>
      </c>
      <c r="E50" s="34">
        <v>0</v>
      </c>
      <c r="F50" s="34">
        <v>0</v>
      </c>
      <c r="G50" s="34">
        <v>0</v>
      </c>
      <c r="H50" s="34">
        <f>12817.48/1.95583</f>
        <v>6553.47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6553.47</v>
      </c>
      <c r="O50" s="23">
        <v>0</v>
      </c>
      <c r="P50" s="29">
        <v>0</v>
      </c>
      <c r="Q50" s="29">
        <v>0</v>
      </c>
      <c r="R50" s="25">
        <f t="shared" si="3"/>
        <v>3837.51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960.96/1.95583</f>
        <v>491.33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491.33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34586.21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17631.919999999998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17631.919999999998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16954.29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166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22223.73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10826.55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10826.55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11397.18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3197.79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1760.34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1760.34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1437.45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2673.72/1.95583</f>
        <v>1367.05</v>
      </c>
      <c r="D17" s="22">
        <v>0</v>
      </c>
      <c r="E17" s="22">
        <v>0</v>
      </c>
      <c r="F17" s="22">
        <v>0</v>
      </c>
      <c r="G17" s="22">
        <v>0</v>
      </c>
      <c r="H17" s="22">
        <f>1721.46/1.95583</f>
        <v>880.17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880.17</v>
      </c>
      <c r="O17" s="23">
        <v>0</v>
      </c>
      <c r="P17" s="24">
        <v>0</v>
      </c>
      <c r="Q17" s="22">
        <v>0</v>
      </c>
      <c r="R17" s="25">
        <f t="shared" si="3"/>
        <v>486.88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2673.72/1.95583</f>
        <v>1367.05</v>
      </c>
      <c r="D18" s="22">
        <v>0</v>
      </c>
      <c r="E18" s="22">
        <v>0</v>
      </c>
      <c r="F18" s="22">
        <v>0</v>
      </c>
      <c r="G18" s="22">
        <v>0</v>
      </c>
      <c r="H18" s="22">
        <f>1721.47/1.95583</f>
        <v>880.17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880.17</v>
      </c>
      <c r="O18" s="23">
        <v>0</v>
      </c>
      <c r="P18" s="24">
        <v>0</v>
      </c>
      <c r="Q18" s="22">
        <v>0</v>
      </c>
      <c r="R18" s="25">
        <f t="shared" si="3"/>
        <v>486.88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406.92/1.95583</f>
        <v>208.05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208.05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6148.36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1977.29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1977.29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4171.07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3838.84/1.95583</f>
        <v>1962.77</v>
      </c>
      <c r="D29" s="28">
        <v>0</v>
      </c>
      <c r="E29" s="24">
        <v>0</v>
      </c>
      <c r="F29" s="22">
        <v>0</v>
      </c>
      <c r="G29" s="22">
        <v>0</v>
      </c>
      <c r="H29" s="28">
        <f>2680.93/1.95583</f>
        <v>1370.74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1370.74</v>
      </c>
      <c r="O29" s="23">
        <v>0</v>
      </c>
      <c r="P29" s="24">
        <v>0</v>
      </c>
      <c r="Q29" s="22">
        <v>0</v>
      </c>
      <c r="R29" s="25">
        <f t="shared" si="3"/>
        <v>592.03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46.32/1.95583</f>
        <v>23.68</v>
      </c>
      <c r="D32" s="22">
        <v>0</v>
      </c>
      <c r="E32" s="22">
        <v>0</v>
      </c>
      <c r="F32" s="22">
        <v>0</v>
      </c>
      <c r="G32" s="22">
        <v>0</v>
      </c>
      <c r="H32" s="22">
        <f>46.32/1.95583</f>
        <v>23.68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23.68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1140/1.95583</f>
        <v>582.87</v>
      </c>
      <c r="D33" s="22">
        <v>0</v>
      </c>
      <c r="E33" s="22">
        <v>0</v>
      </c>
      <c r="F33" s="22">
        <v>0</v>
      </c>
      <c r="G33" s="22">
        <v>0</v>
      </c>
      <c r="H33" s="22">
        <f>1140/1.95583</f>
        <v>582.87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582.87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12877.58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7088.92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7088.92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5788.66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21539/1.95583</f>
        <v>11012.72</v>
      </c>
      <c r="D50" s="34">
        <v>0</v>
      </c>
      <c r="E50" s="34">
        <v>0</v>
      </c>
      <c r="F50" s="34">
        <v>0</v>
      </c>
      <c r="G50" s="34">
        <v>0</v>
      </c>
      <c r="H50" s="34">
        <f>13864.73/1.95583</f>
        <v>7088.92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7088.92</v>
      </c>
      <c r="O50" s="23">
        <v>0</v>
      </c>
      <c r="P50" s="29">
        <v>0</v>
      </c>
      <c r="Q50" s="29">
        <v>0</v>
      </c>
      <c r="R50" s="25">
        <f t="shared" si="3"/>
        <v>3923.8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1647.36/1.95583</f>
        <v>842.28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842.28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22223.73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10826.55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10826.55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11397.18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168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65389.7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34588.79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34588.79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30800.91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28280.2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15567.84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15567.84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12712.36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27405.63/1.95583</f>
        <v>14012.28</v>
      </c>
      <c r="D17" s="22">
        <v>0</v>
      </c>
      <c r="E17" s="22">
        <v>0</v>
      </c>
      <c r="F17" s="22">
        <v>0</v>
      </c>
      <c r="G17" s="22">
        <v>0</v>
      </c>
      <c r="H17" s="22">
        <f>15224.02/1.95583</f>
        <v>7783.92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7783.92</v>
      </c>
      <c r="O17" s="23">
        <v>0</v>
      </c>
      <c r="P17" s="24">
        <v>0</v>
      </c>
      <c r="Q17" s="22">
        <v>0</v>
      </c>
      <c r="R17" s="25">
        <f t="shared" si="3"/>
        <v>6228.36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27405.63/1.95583</f>
        <v>14012.28</v>
      </c>
      <c r="D18" s="22">
        <v>0</v>
      </c>
      <c r="E18" s="22">
        <v>0</v>
      </c>
      <c r="F18" s="22">
        <v>0</v>
      </c>
      <c r="G18" s="22">
        <v>0</v>
      </c>
      <c r="H18" s="22">
        <f>15224.02/1.95583</f>
        <v>7783.92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7783.92</v>
      </c>
      <c r="O18" s="23">
        <v>0</v>
      </c>
      <c r="P18" s="24">
        <v>0</v>
      </c>
      <c r="Q18" s="22">
        <v>0</v>
      </c>
      <c r="R18" s="25">
        <f t="shared" si="3"/>
        <v>6228.36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47.4" thickBot="1" x14ac:dyDescent="0.35">
      <c r="A22" s="2" t="s">
        <v>71</v>
      </c>
      <c r="B22" s="1" t="s">
        <v>169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0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22726.880000000001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11103.53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11103.53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11623.35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37449.92/1.95583</f>
        <v>19147.84</v>
      </c>
      <c r="D29" s="28">
        <v>0</v>
      </c>
      <c r="E29" s="24">
        <v>0</v>
      </c>
      <c r="F29" s="22">
        <v>0</v>
      </c>
      <c r="G29" s="22">
        <v>0</v>
      </c>
      <c r="H29" s="28">
        <f>21716.62/1.95583</f>
        <v>11103.53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11103.53</v>
      </c>
      <c r="O29" s="23">
        <v>0</v>
      </c>
      <c r="P29" s="24">
        <v>0</v>
      </c>
      <c r="Q29" s="22">
        <v>0</v>
      </c>
      <c r="R29" s="25">
        <f t="shared" si="3"/>
        <v>8044.31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0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0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14382.62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7917.42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7917.42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6465.2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18305/1.95583</f>
        <v>9359.2000000000007</v>
      </c>
      <c r="D50" s="34">
        <v>0</v>
      </c>
      <c r="E50" s="34">
        <v>0</v>
      </c>
      <c r="F50" s="34">
        <v>0</v>
      </c>
      <c r="G50" s="34">
        <v>0</v>
      </c>
      <c r="H50" s="34">
        <f>15485.13/1.95583</f>
        <v>7917.42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7917.42</v>
      </c>
      <c r="O50" s="23">
        <v>0</v>
      </c>
      <c r="P50" s="29">
        <v>0</v>
      </c>
      <c r="Q50" s="29">
        <v>0</v>
      </c>
      <c r="R50" s="25">
        <f t="shared" si="3"/>
        <v>1441.78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7824.96/1.95583</f>
        <v>4000.84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4000.84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65389.7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34588.79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34588.79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30800.91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view="pageBreakPreview" zoomScale="60" zoomScaleNormal="7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3" width="17.44140625" style="4" customWidth="1"/>
    <col min="4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20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9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7.55468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170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171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3239670.62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2254450.2799999998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155944.01999999999</v>
      </c>
      <c r="M8" s="19">
        <f t="shared" si="0"/>
        <v>0</v>
      </c>
      <c r="N8" s="19">
        <f t="shared" si="0"/>
        <v>2410394.2999999998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829276.32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1173916.92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1011797.92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155944.01999999999</v>
      </c>
      <c r="M9" s="19">
        <f t="shared" si="1"/>
        <v>0</v>
      </c>
      <c r="N9" s="19">
        <f t="shared" si="1"/>
        <v>1167741.94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6174.98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f>715000/1.95583</f>
        <v>365573.7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365573.7</v>
      </c>
      <c r="O10" s="23">
        <v>0</v>
      </c>
      <c r="P10" s="24">
        <v>0</v>
      </c>
      <c r="Q10" s="22">
        <v>0</v>
      </c>
      <c r="R10" s="25">
        <f t="shared" ref="R10:R54" si="3">C10-N10+O10-P10-Q10</f>
        <v>-365573.7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2000/1.95583</f>
        <v>1022.58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1022.58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707173.74/1.95583</f>
        <v>361572.19</v>
      </c>
      <c r="D17" s="22">
        <v>0</v>
      </c>
      <c r="E17" s="22">
        <v>0</v>
      </c>
      <c r="F17" s="22">
        <v>0</v>
      </c>
      <c r="G17" s="22">
        <v>0</v>
      </c>
      <c r="H17" s="22">
        <f>631952.35/1.95583</f>
        <v>323112.11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323112.11</v>
      </c>
      <c r="O17" s="23">
        <v>0</v>
      </c>
      <c r="P17" s="24">
        <v>0</v>
      </c>
      <c r="Q17" s="22">
        <v>0</v>
      </c>
      <c r="R17" s="25">
        <f t="shared" si="3"/>
        <v>38460.080000000002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707173.74/1.95583</f>
        <v>361572.19</v>
      </c>
      <c r="D18" s="22">
        <v>0</v>
      </c>
      <c r="E18" s="22">
        <v>0</v>
      </c>
      <c r="F18" s="22">
        <v>0</v>
      </c>
      <c r="G18" s="22">
        <v>0</v>
      </c>
      <c r="H18" s="22">
        <f>631952.35/1.95583</f>
        <v>323112.11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323112.11</v>
      </c>
      <c r="O18" s="23">
        <v>0</v>
      </c>
      <c r="P18" s="24">
        <v>0</v>
      </c>
      <c r="Q18" s="22">
        <v>0</v>
      </c>
      <c r="R18" s="25">
        <f t="shared" si="3"/>
        <v>38460.080000000002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2000/1.95583</f>
        <v>1022.58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1022.58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273" customHeight="1" thickBot="1" x14ac:dyDescent="0.35">
      <c r="A22" s="2" t="s">
        <v>71</v>
      </c>
      <c r="B22" s="1" t="s">
        <v>172</v>
      </c>
      <c r="C22" s="22">
        <f>877634.47/1.95583</f>
        <v>448727.38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f>305000/1.95583</f>
        <v>155944.01999999999</v>
      </c>
      <c r="M22" s="22">
        <v>0</v>
      </c>
      <c r="N22" s="22">
        <f t="shared" si="2"/>
        <v>155944.01999999999</v>
      </c>
      <c r="O22" s="23">
        <v>0</v>
      </c>
      <c r="P22" s="24">
        <v>0</v>
      </c>
      <c r="Q22" s="22">
        <v>0</v>
      </c>
      <c r="R22" s="25">
        <f t="shared" si="3"/>
        <v>292783.35999999999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1160478.24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562832.54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562832.54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597645.69999999995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1007390.35/1.95583</f>
        <v>515070.51</v>
      </c>
      <c r="D29" s="28">
        <v>0</v>
      </c>
      <c r="E29" s="24">
        <v>0</v>
      </c>
      <c r="F29" s="22">
        <v>0</v>
      </c>
      <c r="G29" s="22">
        <v>0</v>
      </c>
      <c r="H29" s="28">
        <f>158929.97/1.95583</f>
        <v>81259.600000000006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81259.600000000006</v>
      </c>
      <c r="O29" s="23">
        <v>0</v>
      </c>
      <c r="P29" s="24">
        <v>0</v>
      </c>
      <c r="Q29" s="22">
        <v>0</v>
      </c>
      <c r="R29" s="25">
        <f t="shared" si="3"/>
        <v>433810.91</v>
      </c>
      <c r="S29" s="26" t="s">
        <v>21</v>
      </c>
    </row>
    <row r="30" spans="1:19" ht="49.2" customHeight="1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36775.61/1.95583</f>
        <v>18803.07</v>
      </c>
      <c r="D32" s="22">
        <v>0</v>
      </c>
      <c r="E32" s="22">
        <v>0</v>
      </c>
      <c r="F32" s="22">
        <v>0</v>
      </c>
      <c r="G32" s="22">
        <v>0</v>
      </c>
      <c r="H32" s="22">
        <f>36775.61/1.95583</f>
        <v>18803.07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18803.07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905099.2/1.95583</f>
        <v>462769.87</v>
      </c>
      <c r="D33" s="22">
        <v>0</v>
      </c>
      <c r="E33" s="22">
        <v>0</v>
      </c>
      <c r="F33" s="22">
        <v>0</v>
      </c>
      <c r="G33" s="22">
        <v>0</v>
      </c>
      <c r="H33" s="22">
        <f>905099.2/1.95583</f>
        <v>462769.87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462769.87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63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f>50433/1.95583</f>
        <v>25785.98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25785.98</v>
      </c>
      <c r="S38" s="26" t="s">
        <v>21</v>
      </c>
    </row>
    <row r="39" spans="1:19" ht="51.6" customHeight="1" thickBot="1" x14ac:dyDescent="0.35">
      <c r="A39" s="2" t="s">
        <v>88</v>
      </c>
      <c r="B39" s="1" t="s">
        <v>26</v>
      </c>
      <c r="C39" s="22">
        <f>270000/1.95583</f>
        <v>138048.81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138048.81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0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905275.46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679819.82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679819.82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225455.64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1237292.95/1.95583</f>
        <v>632617.84</v>
      </c>
      <c r="D42" s="22">
        <v>0</v>
      </c>
      <c r="E42" s="22">
        <v>0</v>
      </c>
      <c r="F42" s="22">
        <v>0</v>
      </c>
      <c r="G42" s="22"/>
      <c r="H42" s="22">
        <f>495340.05/1.95583</f>
        <v>253263.35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253263.35</v>
      </c>
      <c r="O42" s="23">
        <v>0</v>
      </c>
      <c r="P42" s="24">
        <v>0</v>
      </c>
      <c r="Q42" s="22">
        <v>0</v>
      </c>
      <c r="R42" s="25">
        <f t="shared" si="3"/>
        <v>379354.49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f>120000/1.95583</f>
        <v>61355.03</v>
      </c>
      <c r="D47" s="22">
        <v>0</v>
      </c>
      <c r="E47" s="22">
        <v>0</v>
      </c>
      <c r="F47" s="22">
        <v>0</v>
      </c>
      <c r="G47" s="22">
        <v>0</v>
      </c>
      <c r="H47" s="22">
        <f>421000/1.95583</f>
        <v>215253.88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215253.88</v>
      </c>
      <c r="O47" s="23">
        <v>0</v>
      </c>
      <c r="P47" s="24">
        <v>0</v>
      </c>
      <c r="Q47" s="24">
        <v>0</v>
      </c>
      <c r="R47" s="25">
        <f t="shared" si="3"/>
        <v>-153898.85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75935/1.95583</f>
        <v>38824.949999999997</v>
      </c>
      <c r="D50" s="34">
        <v>0</v>
      </c>
      <c r="E50" s="34">
        <v>0</v>
      </c>
      <c r="F50" s="34">
        <v>0</v>
      </c>
      <c r="G50" s="34">
        <v>0</v>
      </c>
      <c r="H50" s="34">
        <f>75935/1.95583</f>
        <v>38824.949999999997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38824.949999999997</v>
      </c>
      <c r="O50" s="23">
        <v>0</v>
      </c>
      <c r="P50" s="29">
        <v>0</v>
      </c>
      <c r="Q50" s="29">
        <v>0</v>
      </c>
      <c r="R50" s="25">
        <f t="shared" si="3"/>
        <v>0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337336.94/1.95583</f>
        <v>172477.64</v>
      </c>
      <c r="D54" s="37">
        <v>0</v>
      </c>
      <c r="E54" s="37">
        <v>0</v>
      </c>
      <c r="F54" s="37">
        <v>0</v>
      </c>
      <c r="G54" s="37">
        <v>0</v>
      </c>
      <c r="H54" s="37">
        <f>337336.94/1.95583</f>
        <v>172477.64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172477.64</v>
      </c>
      <c r="O54" s="23">
        <v>0</v>
      </c>
      <c r="P54" s="24">
        <v>0</v>
      </c>
      <c r="Q54" s="24">
        <v>0</v>
      </c>
      <c r="R54" s="25">
        <f t="shared" si="3"/>
        <v>0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3239670.62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2254450.2799999998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155944.01999999999</v>
      </c>
      <c r="M55" s="42">
        <f t="shared" si="6"/>
        <v>0</v>
      </c>
      <c r="N55" s="42">
        <f t="shared" si="6"/>
        <v>2410394.2999999998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829276.32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ht="37.799999999999997" customHeight="1" x14ac:dyDescent="0.3">
      <c r="A59" s="67" t="s">
        <v>173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</row>
  </sheetData>
  <mergeCells count="39">
    <mergeCell ref="A60:S60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  <mergeCell ref="F5:F6"/>
    <mergeCell ref="G5:G6"/>
  </mergeCells>
  <pageMargins left="0.7" right="0.7" top="0.75" bottom="0.75" header="0.3" footer="0.3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129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38786.089999999997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19943.900000000001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19943.900000000001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18842.189999999999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13551.92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7460.14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7460.14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6091.78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12392.25/1.95583</f>
        <v>6336.06</v>
      </c>
      <c r="D17" s="22">
        <v>0</v>
      </c>
      <c r="E17" s="22">
        <v>0</v>
      </c>
      <c r="F17" s="22">
        <v>0</v>
      </c>
      <c r="G17" s="22">
        <v>0</v>
      </c>
      <c r="H17" s="22">
        <f>7295.38/1.95583</f>
        <v>3730.07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3730.07</v>
      </c>
      <c r="O17" s="23">
        <v>0</v>
      </c>
      <c r="P17" s="24">
        <v>0</v>
      </c>
      <c r="Q17" s="22">
        <v>0</v>
      </c>
      <c r="R17" s="25">
        <f t="shared" si="3"/>
        <v>2605.9899999999998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12392.25/1.95583</f>
        <v>6336.06</v>
      </c>
      <c r="D18" s="22">
        <v>0</v>
      </c>
      <c r="E18" s="22">
        <v>0</v>
      </c>
      <c r="F18" s="22">
        <v>0</v>
      </c>
      <c r="G18" s="22">
        <v>0</v>
      </c>
      <c r="H18" s="22">
        <f>7295.39/1.95583</f>
        <v>3730.07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3730.07</v>
      </c>
      <c r="O18" s="23">
        <v>0</v>
      </c>
      <c r="P18" s="24">
        <v>0</v>
      </c>
      <c r="Q18" s="22">
        <v>0</v>
      </c>
      <c r="R18" s="25">
        <f t="shared" si="3"/>
        <v>2605.9899999999998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1220.76/1.95583</f>
        <v>624.16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624.16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11118.84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4713.47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4713.47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6405.37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11187.6/1.95583</f>
        <v>5720.13</v>
      </c>
      <c r="D29" s="28">
        <v>0</v>
      </c>
      <c r="E29" s="24">
        <v>0</v>
      </c>
      <c r="F29" s="22">
        <v>0</v>
      </c>
      <c r="G29" s="22">
        <v>0</v>
      </c>
      <c r="H29" s="28">
        <f>5659.78/1.95583</f>
        <v>2893.8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2893.8</v>
      </c>
      <c r="O29" s="23">
        <v>0</v>
      </c>
      <c r="P29" s="24">
        <v>0</v>
      </c>
      <c r="Q29" s="22">
        <v>0</v>
      </c>
      <c r="R29" s="25">
        <f t="shared" si="3"/>
        <v>2826.33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138.96/1.95583</f>
        <v>71.05</v>
      </c>
      <c r="D32" s="22">
        <v>0</v>
      </c>
      <c r="E32" s="22">
        <v>0</v>
      </c>
      <c r="F32" s="22">
        <v>0</v>
      </c>
      <c r="G32" s="22">
        <v>0</v>
      </c>
      <c r="H32" s="22">
        <f>138.96/1.95583</f>
        <v>71.05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71.05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3420/1.95583</f>
        <v>1748.62</v>
      </c>
      <c r="D33" s="22">
        <v>0</v>
      </c>
      <c r="E33" s="22">
        <v>0</v>
      </c>
      <c r="F33" s="22">
        <v>0</v>
      </c>
      <c r="G33" s="22">
        <v>0</v>
      </c>
      <c r="H33" s="22">
        <f>3420/1.95583</f>
        <v>1748.62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1748.62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14115.33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7770.29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7770.29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6345.04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23548/1.95583</f>
        <v>12039.9</v>
      </c>
      <c r="D50" s="34">
        <v>0</v>
      </c>
      <c r="E50" s="34">
        <v>0</v>
      </c>
      <c r="F50" s="34">
        <v>0</v>
      </c>
      <c r="G50" s="34">
        <v>0</v>
      </c>
      <c r="H50" s="34">
        <f>15197.36/1.95583</f>
        <v>7770.29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7770.29</v>
      </c>
      <c r="O50" s="23">
        <v>0</v>
      </c>
      <c r="P50" s="29">
        <v>0</v>
      </c>
      <c r="Q50" s="29">
        <v>0</v>
      </c>
      <c r="R50" s="25">
        <f t="shared" si="3"/>
        <v>4269.6099999999997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2059.2/1.95583</f>
        <v>1052.8499999999999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1052.8499999999999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38786.089999999997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19943.900000000001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19943.900000000001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18842.189999999999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131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98515.46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52824.04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52824.04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45691.42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42392.61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23336.52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23336.52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19056.09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36323.33/1.95583</f>
        <v>18571.82</v>
      </c>
      <c r="D17" s="22">
        <v>0</v>
      </c>
      <c r="E17" s="22">
        <v>0</v>
      </c>
      <c r="F17" s="22">
        <v>0</v>
      </c>
      <c r="G17" s="22">
        <v>0</v>
      </c>
      <c r="H17" s="22">
        <f>22821.13/1.95583</f>
        <v>11668.26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11668.26</v>
      </c>
      <c r="O17" s="23">
        <v>0</v>
      </c>
      <c r="P17" s="24">
        <v>0</v>
      </c>
      <c r="Q17" s="22">
        <v>0</v>
      </c>
      <c r="R17" s="25">
        <f t="shared" si="3"/>
        <v>6903.56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36323.34/1.95583</f>
        <v>18571.830000000002</v>
      </c>
      <c r="D18" s="22">
        <v>0</v>
      </c>
      <c r="E18" s="22">
        <v>0</v>
      </c>
      <c r="F18" s="22">
        <v>0</v>
      </c>
      <c r="G18" s="22">
        <v>0</v>
      </c>
      <c r="H18" s="22">
        <f>22821.13/1.95583</f>
        <v>11668.26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11668.26</v>
      </c>
      <c r="O18" s="23">
        <v>0</v>
      </c>
      <c r="P18" s="24">
        <v>0</v>
      </c>
      <c r="Q18" s="22">
        <v>0</v>
      </c>
      <c r="R18" s="25">
        <f t="shared" si="3"/>
        <v>6903.57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9766.08/1.95583</f>
        <v>4993.32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4993.32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44058.82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22846.45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22846.45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21212.37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50699.89/1.95583</f>
        <v>25922.44</v>
      </c>
      <c r="D29" s="28">
        <v>0</v>
      </c>
      <c r="E29" s="24">
        <v>0</v>
      </c>
      <c r="F29" s="22">
        <v>0</v>
      </c>
      <c r="G29" s="22">
        <v>0</v>
      </c>
      <c r="H29" s="28">
        <f>16212.09/1.95583</f>
        <v>8289.11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8289.11</v>
      </c>
      <c r="O29" s="23">
        <v>0</v>
      </c>
      <c r="P29" s="24">
        <v>0</v>
      </c>
      <c r="Q29" s="22">
        <v>0</v>
      </c>
      <c r="R29" s="25">
        <f t="shared" si="3"/>
        <v>17633.330000000002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1111.68/1.95583</f>
        <v>568.39</v>
      </c>
      <c r="D32" s="22">
        <v>0</v>
      </c>
      <c r="E32" s="22">
        <v>0</v>
      </c>
      <c r="F32" s="22">
        <v>0</v>
      </c>
      <c r="G32" s="22">
        <v>0</v>
      </c>
      <c r="H32" s="22">
        <f>1111.68/1.95583</f>
        <v>568.39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568.39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27360/1.95583</f>
        <v>13988.95</v>
      </c>
      <c r="D33" s="22">
        <v>0</v>
      </c>
      <c r="E33" s="22">
        <v>0</v>
      </c>
      <c r="F33" s="22">
        <v>0</v>
      </c>
      <c r="G33" s="22">
        <v>0</v>
      </c>
      <c r="H33" s="22">
        <f>27360/1.95583</f>
        <v>13988.95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13988.95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12064.03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6641.07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6641.07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5422.96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19536/1.95583</f>
        <v>9988.6</v>
      </c>
      <c r="D50" s="34">
        <v>0</v>
      </c>
      <c r="E50" s="34">
        <v>0</v>
      </c>
      <c r="F50" s="34">
        <v>0</v>
      </c>
      <c r="G50" s="34">
        <v>0</v>
      </c>
      <c r="H50" s="34">
        <f>12988.81/1.95583</f>
        <v>6641.07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6641.07</v>
      </c>
      <c r="O50" s="23">
        <v>0</v>
      </c>
      <c r="P50" s="29">
        <v>0</v>
      </c>
      <c r="Q50" s="29">
        <v>0</v>
      </c>
      <c r="R50" s="25">
        <f t="shared" si="3"/>
        <v>3347.53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2059.2/1.95583</f>
        <v>1052.8499999999999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1052.8499999999999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98515.46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52824.04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52824.04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45691.42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134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40972.199999999997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21147.31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21147.31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19824.89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15787.52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8690.7999999999993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8690.7999999999993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7096.72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14375.01/1.95583</f>
        <v>7349.83</v>
      </c>
      <c r="D17" s="22">
        <v>0</v>
      </c>
      <c r="E17" s="22">
        <v>0</v>
      </c>
      <c r="F17" s="22">
        <v>0</v>
      </c>
      <c r="G17" s="22">
        <v>0</v>
      </c>
      <c r="H17" s="22">
        <f>8498.86/1.95583</f>
        <v>4345.3999999999996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4345.3999999999996</v>
      </c>
      <c r="O17" s="23">
        <v>0</v>
      </c>
      <c r="P17" s="24">
        <v>0</v>
      </c>
      <c r="Q17" s="22">
        <v>0</v>
      </c>
      <c r="R17" s="25">
        <f t="shared" si="3"/>
        <v>3004.43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14375.01/1.95583</f>
        <v>7349.83</v>
      </c>
      <c r="D18" s="22">
        <v>0</v>
      </c>
      <c r="E18" s="22">
        <v>0</v>
      </c>
      <c r="F18" s="22">
        <v>0</v>
      </c>
      <c r="G18" s="22">
        <v>0</v>
      </c>
      <c r="H18" s="22">
        <f>8498.87/1.95583</f>
        <v>4345.3999999999996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4345.3999999999996</v>
      </c>
      <c r="O18" s="23">
        <v>0</v>
      </c>
      <c r="P18" s="24">
        <v>0</v>
      </c>
      <c r="Q18" s="22">
        <v>0</v>
      </c>
      <c r="R18" s="25">
        <f t="shared" si="3"/>
        <v>3004.43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1627.68/1.95583</f>
        <v>832.22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832.22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12690.53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5578.66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5578.66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7111.87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13075.26/1.95583</f>
        <v>6685.27</v>
      </c>
      <c r="D29" s="28">
        <v>0</v>
      </c>
      <c r="E29" s="24">
        <v>0</v>
      </c>
      <c r="F29" s="22">
        <v>0</v>
      </c>
      <c r="G29" s="22">
        <v>0</v>
      </c>
      <c r="H29" s="28">
        <f>6165.64/1.95583</f>
        <v>3152.44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3152.44</v>
      </c>
      <c r="O29" s="23">
        <v>0</v>
      </c>
      <c r="P29" s="24">
        <v>0</v>
      </c>
      <c r="Q29" s="22">
        <v>0</v>
      </c>
      <c r="R29" s="25">
        <f t="shared" si="3"/>
        <v>3532.83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185.28/1.95583</f>
        <v>94.73</v>
      </c>
      <c r="D32" s="22">
        <v>0</v>
      </c>
      <c r="E32" s="22">
        <v>0</v>
      </c>
      <c r="F32" s="22">
        <v>0</v>
      </c>
      <c r="G32" s="22">
        <v>0</v>
      </c>
      <c r="H32" s="22">
        <f>185.28/1.95583</f>
        <v>94.73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94.73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4560/1.95583</f>
        <v>2331.4899999999998</v>
      </c>
      <c r="D33" s="22">
        <v>0</v>
      </c>
      <c r="E33" s="22">
        <v>0</v>
      </c>
      <c r="F33" s="22">
        <v>0</v>
      </c>
      <c r="G33" s="22">
        <v>0</v>
      </c>
      <c r="H33" s="22">
        <f>4560/1.95583</f>
        <v>2331.4899999999998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2331.4899999999998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12494.15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6877.85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6877.85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5616.3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19279/1.95583</f>
        <v>9857.2000000000007</v>
      </c>
      <c r="D50" s="34">
        <v>0</v>
      </c>
      <c r="E50" s="34">
        <v>0</v>
      </c>
      <c r="F50" s="34">
        <v>0</v>
      </c>
      <c r="G50" s="34">
        <v>0</v>
      </c>
      <c r="H50" s="34">
        <f>13451.91/1.95583</f>
        <v>6877.85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6877.85</v>
      </c>
      <c r="O50" s="23">
        <v>0</v>
      </c>
      <c r="P50" s="29">
        <v>0</v>
      </c>
      <c r="Q50" s="29">
        <v>0</v>
      </c>
      <c r="R50" s="25">
        <f t="shared" si="3"/>
        <v>2979.35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3157.44/1.95583</f>
        <v>1614.37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1614.37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40972.199999999997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21147.31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21147.31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19824.89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136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86296.5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46097.69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46097.69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40198.81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34026.94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18731.34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18731.34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15295.6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29363.17/1.95583</f>
        <v>15013.15</v>
      </c>
      <c r="D17" s="22">
        <v>0</v>
      </c>
      <c r="E17" s="22">
        <v>0</v>
      </c>
      <c r="F17" s="22">
        <v>0</v>
      </c>
      <c r="G17" s="22">
        <v>0</v>
      </c>
      <c r="H17" s="22">
        <f>18317.65/1.95583</f>
        <v>9365.67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9365.67</v>
      </c>
      <c r="O17" s="23">
        <v>0</v>
      </c>
      <c r="P17" s="24">
        <v>0</v>
      </c>
      <c r="Q17" s="22">
        <v>0</v>
      </c>
      <c r="R17" s="25">
        <f t="shared" si="3"/>
        <v>5647.48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29363.18/1.95583</f>
        <v>15013.16</v>
      </c>
      <c r="D18" s="22">
        <v>0</v>
      </c>
      <c r="E18" s="22">
        <v>0</v>
      </c>
      <c r="F18" s="22">
        <v>0</v>
      </c>
      <c r="G18" s="22">
        <v>0</v>
      </c>
      <c r="H18" s="22">
        <f>18317.66/1.95583</f>
        <v>9365.67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9365.67</v>
      </c>
      <c r="O18" s="23">
        <v>0</v>
      </c>
      <c r="P18" s="24">
        <v>0</v>
      </c>
      <c r="Q18" s="22">
        <v>0</v>
      </c>
      <c r="R18" s="25">
        <f t="shared" si="3"/>
        <v>5647.49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7324.56/1.95583</f>
        <v>3744.99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3744.99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37320.68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19137.2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19137.2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18183.48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44639.16/1.95583</f>
        <v>22823.64</v>
      </c>
      <c r="D29" s="28">
        <v>0</v>
      </c>
      <c r="E29" s="24">
        <v>0</v>
      </c>
      <c r="F29" s="22">
        <v>0</v>
      </c>
      <c r="G29" s="22">
        <v>0</v>
      </c>
      <c r="H29" s="28">
        <f>16075.35/1.95583</f>
        <v>8219.2000000000007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8219.2000000000007</v>
      </c>
      <c r="O29" s="23">
        <v>0</v>
      </c>
      <c r="P29" s="24">
        <v>0</v>
      </c>
      <c r="Q29" s="22">
        <v>0</v>
      </c>
      <c r="R29" s="25">
        <f t="shared" si="3"/>
        <v>14604.44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833.76/1.95583</f>
        <v>426.29</v>
      </c>
      <c r="D32" s="22">
        <v>0</v>
      </c>
      <c r="E32" s="22">
        <v>0</v>
      </c>
      <c r="F32" s="22">
        <v>0</v>
      </c>
      <c r="G32" s="22">
        <v>0</v>
      </c>
      <c r="H32" s="22">
        <f>833.76/1.95583</f>
        <v>426.29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426.29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20520/1.95583</f>
        <v>10491.71</v>
      </c>
      <c r="D33" s="22">
        <v>0</v>
      </c>
      <c r="E33" s="22">
        <v>0</v>
      </c>
      <c r="F33" s="22">
        <v>0</v>
      </c>
      <c r="G33" s="22">
        <v>0</v>
      </c>
      <c r="H33" s="22">
        <f>20520/1.95583</f>
        <v>10491.71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10491.71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14948.88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8229.15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8229.15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6719.73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18177/1.95583</f>
        <v>9293.75</v>
      </c>
      <c r="D50" s="34">
        <v>0</v>
      </c>
      <c r="E50" s="34">
        <v>0</v>
      </c>
      <c r="F50" s="34">
        <v>0</v>
      </c>
      <c r="G50" s="34">
        <v>0</v>
      </c>
      <c r="H50" s="34">
        <f>16094.81/1.95583</f>
        <v>8229.15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8229.15</v>
      </c>
      <c r="O50" s="23">
        <v>0</v>
      </c>
      <c r="P50" s="29">
        <v>0</v>
      </c>
      <c r="Q50" s="29">
        <v>0</v>
      </c>
      <c r="R50" s="25">
        <f t="shared" si="3"/>
        <v>1064.5999999999999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9060.48/1.95583</f>
        <v>4632.55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4632.55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86296.5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46097.69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46097.69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40198.81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138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45319.35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23540.36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23540.36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21778.99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14035.9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7726.56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7726.56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6309.34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11034.4/1.95583</f>
        <v>5641.8</v>
      </c>
      <c r="D17" s="22">
        <v>0</v>
      </c>
      <c r="E17" s="22">
        <v>0</v>
      </c>
      <c r="F17" s="22">
        <v>0</v>
      </c>
      <c r="G17" s="22">
        <v>0</v>
      </c>
      <c r="H17" s="22">
        <f>7555.92/1.95583</f>
        <v>3863.28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3863.28</v>
      </c>
      <c r="O17" s="23">
        <v>0</v>
      </c>
      <c r="P17" s="24">
        <v>0</v>
      </c>
      <c r="Q17" s="22">
        <v>0</v>
      </c>
      <c r="R17" s="25">
        <f t="shared" si="3"/>
        <v>1778.52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11034.4/1.95583</f>
        <v>5641.8</v>
      </c>
      <c r="D18" s="22">
        <v>0</v>
      </c>
      <c r="E18" s="22">
        <v>0</v>
      </c>
      <c r="F18" s="22">
        <v>0</v>
      </c>
      <c r="G18" s="22">
        <v>0</v>
      </c>
      <c r="H18" s="22">
        <f>7555.92/1.95583</f>
        <v>3863.28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3863.28</v>
      </c>
      <c r="O18" s="23">
        <v>0</v>
      </c>
      <c r="P18" s="24">
        <v>0</v>
      </c>
      <c r="Q18" s="22">
        <v>0</v>
      </c>
      <c r="R18" s="25">
        <f t="shared" si="3"/>
        <v>1778.52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4883.04/1.95583</f>
        <v>2496.66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/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2496.66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19115.55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9115.5400000000009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9115.5400000000009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10000.01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16150.94/1.95583</f>
        <v>8257.84</v>
      </c>
      <c r="D29" s="28">
        <v>0</v>
      </c>
      <c r="E29" s="24">
        <v>0</v>
      </c>
      <c r="F29" s="22">
        <v>0</v>
      </c>
      <c r="G29" s="22">
        <v>0</v>
      </c>
      <c r="H29" s="28">
        <f>3592.61/1.95583</f>
        <v>1836.87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1836.87</v>
      </c>
      <c r="O29" s="23">
        <v>0</v>
      </c>
      <c r="P29" s="24">
        <v>0</v>
      </c>
      <c r="Q29" s="22">
        <v>0</v>
      </c>
      <c r="R29" s="25">
        <f t="shared" si="3"/>
        <v>6420.97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555.84/1.95583</f>
        <v>284.2</v>
      </c>
      <c r="D32" s="22">
        <v>0</v>
      </c>
      <c r="E32" s="22">
        <v>0</v>
      </c>
      <c r="F32" s="22">
        <v>0</v>
      </c>
      <c r="G32" s="22">
        <v>0</v>
      </c>
      <c r="H32" s="22">
        <f>555.84/1.95583</f>
        <v>284.2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284.2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13680/1.95583</f>
        <v>6994.47</v>
      </c>
      <c r="D33" s="22">
        <v>0</v>
      </c>
      <c r="E33" s="22">
        <v>0</v>
      </c>
      <c r="F33" s="22">
        <v>0</v>
      </c>
      <c r="G33" s="22">
        <v>0</v>
      </c>
      <c r="H33" s="22">
        <f>13680/1.95583</f>
        <v>6994.47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6994.47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12167.9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6698.26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6698.26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5469.64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20151/1.95583</f>
        <v>10303.040000000001</v>
      </c>
      <c r="D50" s="34">
        <v>0</v>
      </c>
      <c r="E50" s="34">
        <v>0</v>
      </c>
      <c r="F50" s="34">
        <v>0</v>
      </c>
      <c r="G50" s="34">
        <v>0</v>
      </c>
      <c r="H50" s="34">
        <f>13100.65/1.95583</f>
        <v>6698.26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6698.26</v>
      </c>
      <c r="O50" s="23">
        <v>0</v>
      </c>
      <c r="P50" s="29">
        <v>0</v>
      </c>
      <c r="Q50" s="29">
        <v>0</v>
      </c>
      <c r="R50" s="25">
        <f t="shared" si="3"/>
        <v>3604.78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1647.36/1.95583</f>
        <v>842.28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842.28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45319.35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23540.36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23540.36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21778.99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140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28520.01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14292.57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14292.57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14227.44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7398.51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4072.78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4072.78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3325.73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6578.2/1.95583</f>
        <v>3363.38</v>
      </c>
      <c r="D17" s="22">
        <v>0</v>
      </c>
      <c r="E17" s="22">
        <v>0</v>
      </c>
      <c r="F17" s="22">
        <v>0</v>
      </c>
      <c r="G17" s="22">
        <v>0</v>
      </c>
      <c r="H17" s="22">
        <f>3982.83/1.95583</f>
        <v>2036.39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2036.39</v>
      </c>
      <c r="O17" s="23">
        <v>0</v>
      </c>
      <c r="P17" s="24">
        <v>0</v>
      </c>
      <c r="Q17" s="22">
        <v>0</v>
      </c>
      <c r="R17" s="25">
        <f t="shared" si="3"/>
        <v>1326.99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6578.2/1.95583</f>
        <v>3363.38</v>
      </c>
      <c r="D18" s="22">
        <v>0</v>
      </c>
      <c r="E18" s="22">
        <v>0</v>
      </c>
      <c r="F18" s="22">
        <v>0</v>
      </c>
      <c r="G18" s="22">
        <v>0</v>
      </c>
      <c r="H18" s="22">
        <f>3982.83/1.95583</f>
        <v>2036.39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2036.39</v>
      </c>
      <c r="O18" s="23">
        <v>0</v>
      </c>
      <c r="P18" s="24">
        <v>0</v>
      </c>
      <c r="Q18" s="22">
        <v>0</v>
      </c>
      <c r="R18" s="25">
        <f t="shared" si="3"/>
        <v>1326.99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813.84/1.95583</f>
        <v>416.11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416.11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8944.82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3516.7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3516.7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5428.12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8121.9/1.95583</f>
        <v>4152.66</v>
      </c>
      <c r="D29" s="28">
        <v>0</v>
      </c>
      <c r="E29" s="24">
        <v>0</v>
      </c>
      <c r="F29" s="22">
        <v>0</v>
      </c>
      <c r="G29" s="22">
        <v>0</v>
      </c>
      <c r="H29" s="28">
        <f>4505.42/1.95583</f>
        <v>2303.58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2303.58</v>
      </c>
      <c r="O29" s="23">
        <v>0</v>
      </c>
      <c r="P29" s="24">
        <v>0</v>
      </c>
      <c r="Q29" s="22">
        <v>0</v>
      </c>
      <c r="R29" s="25">
        <f t="shared" si="3"/>
        <v>1849.08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92.64/1.95583</f>
        <v>47.37</v>
      </c>
      <c r="D32" s="22">
        <v>0</v>
      </c>
      <c r="E32" s="22">
        <v>0</v>
      </c>
      <c r="F32" s="22">
        <v>0</v>
      </c>
      <c r="G32" s="22">
        <v>0</v>
      </c>
      <c r="H32" s="22">
        <f>92.64/1.95583</f>
        <v>47.37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47.37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2280/1.95583</f>
        <v>1165.75</v>
      </c>
      <c r="D33" s="22">
        <v>0</v>
      </c>
      <c r="E33" s="22">
        <v>0</v>
      </c>
      <c r="F33" s="22">
        <v>0</v>
      </c>
      <c r="G33" s="22">
        <v>0</v>
      </c>
      <c r="H33" s="22">
        <f>2280/1.95583</f>
        <v>1165.75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1165.75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12176.68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6703.09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6703.09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5473.59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20580/1.95583</f>
        <v>10522.39</v>
      </c>
      <c r="D50" s="34">
        <v>0</v>
      </c>
      <c r="E50" s="34">
        <v>0</v>
      </c>
      <c r="F50" s="34">
        <v>0</v>
      </c>
      <c r="G50" s="34">
        <v>0</v>
      </c>
      <c r="H50" s="34">
        <f>13110.1/1.95583</f>
        <v>6703.09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6703.09</v>
      </c>
      <c r="O50" s="23">
        <v>0</v>
      </c>
      <c r="P50" s="29">
        <v>0</v>
      </c>
      <c r="Q50" s="29">
        <v>0</v>
      </c>
      <c r="R50" s="25">
        <f t="shared" si="3"/>
        <v>3819.3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1235.52/1.95583</f>
        <v>631.71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631.71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28520.01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14292.57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14292.57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14227.44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view="pageBreakPreview" zoomScale="60" zoomScaleNormal="60" workbookViewId="0">
      <selection sqref="A1:S1"/>
    </sheetView>
  </sheetViews>
  <sheetFormatPr defaultRowHeight="15.6" x14ac:dyDescent="0.3"/>
  <cols>
    <col min="1" max="1" width="5.33203125" style="4" customWidth="1"/>
    <col min="2" max="2" width="33" style="4" customWidth="1"/>
    <col min="3" max="4" width="15.6640625" style="4" customWidth="1"/>
    <col min="5" max="5" width="15.33203125" style="4" customWidth="1"/>
    <col min="6" max="6" width="14.88671875" style="4" customWidth="1"/>
    <col min="7" max="7" width="15.109375" style="4" customWidth="1"/>
    <col min="8" max="8" width="15.88671875" style="4" customWidth="1"/>
    <col min="9" max="9" width="15.77734375" style="4" customWidth="1"/>
    <col min="10" max="10" width="14.77734375" style="4" customWidth="1"/>
    <col min="11" max="12" width="15.44140625" style="4" customWidth="1"/>
    <col min="13" max="13" width="15.5546875" style="4" customWidth="1"/>
    <col min="14" max="14" width="15.44140625" style="4" customWidth="1"/>
    <col min="15" max="15" width="15.21875" style="4" customWidth="1"/>
    <col min="16" max="16" width="15.5546875" style="4" customWidth="1"/>
    <col min="17" max="17" width="15.21875" style="4" customWidth="1"/>
    <col min="18" max="18" width="15.109375" style="4" customWidth="1"/>
    <col min="19" max="19" width="15.77734375" style="4" customWidth="1"/>
    <col min="20" max="16384" width="8.88671875" style="4"/>
  </cols>
  <sheetData>
    <row r="1" spans="1:19" x14ac:dyDescent="0.3">
      <c r="A1" s="41" t="s">
        <v>141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60" customHeight="1" x14ac:dyDescent="0.3">
      <c r="A2" s="50" t="s">
        <v>121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6.2" thickBot="1" x14ac:dyDescent="0.35"/>
    <row r="4" spans="1:19" ht="63" customHeight="1" thickBot="1" x14ac:dyDescent="0.35">
      <c r="A4" s="55" t="s">
        <v>142</v>
      </c>
      <c r="B4" s="66"/>
      <c r="C4" s="46" t="s">
        <v>0</v>
      </c>
      <c r="D4" s="52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2" t="s">
        <v>2</v>
      </c>
      <c r="P4" s="53"/>
      <c r="Q4" s="54"/>
      <c r="R4" s="40" t="s">
        <v>108</v>
      </c>
      <c r="S4" s="48" t="s">
        <v>3</v>
      </c>
    </row>
    <row r="5" spans="1:19" ht="46.8" customHeight="1" x14ac:dyDescent="0.3">
      <c r="A5" s="56" t="s">
        <v>105</v>
      </c>
      <c r="B5" s="57"/>
      <c r="C5" s="47"/>
      <c r="D5" s="44" t="s">
        <v>4</v>
      </c>
      <c r="E5" s="44" t="s">
        <v>113</v>
      </c>
      <c r="F5" s="44" t="s">
        <v>114</v>
      </c>
      <c r="G5" s="44" t="s">
        <v>116</v>
      </c>
      <c r="H5" s="44" t="s">
        <v>115</v>
      </c>
      <c r="I5" s="44" t="s">
        <v>117</v>
      </c>
      <c r="J5" s="44" t="s">
        <v>111</v>
      </c>
      <c r="K5" s="44" t="s">
        <v>118</v>
      </c>
      <c r="L5" s="44" t="s">
        <v>5</v>
      </c>
      <c r="M5" s="44" t="s">
        <v>112</v>
      </c>
      <c r="N5" s="12" t="s">
        <v>109</v>
      </c>
      <c r="O5" s="39" t="s">
        <v>106</v>
      </c>
      <c r="P5" s="39" t="s">
        <v>107</v>
      </c>
      <c r="Q5" s="13" t="s">
        <v>107</v>
      </c>
      <c r="R5" s="14" t="s">
        <v>110</v>
      </c>
      <c r="S5" s="49"/>
    </row>
    <row r="6" spans="1:19" ht="163.80000000000001" customHeight="1" thickBot="1" x14ac:dyDescent="0.35">
      <c r="A6" s="58"/>
      <c r="B6" s="59"/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12" t="s">
        <v>6</v>
      </c>
      <c r="O6" s="15" t="s">
        <v>7</v>
      </c>
      <c r="P6" s="15" t="s">
        <v>8</v>
      </c>
      <c r="Q6" s="13" t="s">
        <v>9</v>
      </c>
      <c r="R6" s="12" t="s">
        <v>10</v>
      </c>
      <c r="S6" s="49"/>
    </row>
    <row r="7" spans="1:19" ht="16.2" thickBot="1" x14ac:dyDescent="0.35">
      <c r="A7" s="16"/>
      <c r="B7" s="17">
        <v>1</v>
      </c>
      <c r="C7" s="18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14</v>
      </c>
      <c r="P7" s="18">
        <v>15</v>
      </c>
      <c r="Q7" s="17">
        <v>16</v>
      </c>
      <c r="R7" s="17">
        <v>17</v>
      </c>
      <c r="S7" s="17">
        <v>18</v>
      </c>
    </row>
    <row r="8" spans="1:19" ht="47.4" thickBot="1" x14ac:dyDescent="0.35">
      <c r="A8" s="2" t="s">
        <v>56</v>
      </c>
      <c r="B8" s="3" t="s">
        <v>11</v>
      </c>
      <c r="C8" s="19">
        <f>C10+C11+C12+C13+C14+C15+C16+C17+C18+C19+C20+C21+C22+C23+C25+C26+C27+C28+C29+C30+C31+C32+C33+C34+C35+C36+C37+C38+C39+C40+C42+C43+C44+C45+C46+C47+C48+C49+C50+C51+C52+C53+C54</f>
        <v>42932.46</v>
      </c>
      <c r="D8" s="19">
        <f t="shared" ref="D8:R8" si="0">D10+D11+D12+D13+D14+D15+D16+D17+D18+D19+D20+D21+D22+D23+D25+D26+D27+D28+D29+D30+D31+D32+D33+D34+D35+D36+D37+D38+D39+D40+D42+D43+D44+D45+D46+D47+D48+D49+D50+D51+D52+D53+D54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22226.41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22226.41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20706.05</v>
      </c>
      <c r="S8" s="20">
        <f>S10+S14+S22+S27+S28+S34+S39+S43+S47+S53</f>
        <v>0</v>
      </c>
    </row>
    <row r="9" spans="1:19" ht="63" thickBot="1" x14ac:dyDescent="0.35">
      <c r="A9" s="2" t="s">
        <v>57</v>
      </c>
      <c r="B9" s="3" t="s">
        <v>58</v>
      </c>
      <c r="C9" s="19">
        <f>SUM(C10:C23)</f>
        <v>16671.41</v>
      </c>
      <c r="D9" s="19">
        <f t="shared" ref="D9:R9" si="1">SUM(D10:D23)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9177.3799999999992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 t="shared" si="1"/>
        <v>0</v>
      </c>
      <c r="M9" s="19">
        <f t="shared" si="1"/>
        <v>0</v>
      </c>
      <c r="N9" s="19">
        <f t="shared" si="1"/>
        <v>9177.3799999999992</v>
      </c>
      <c r="O9" s="19">
        <f t="shared" si="1"/>
        <v>0</v>
      </c>
      <c r="P9" s="19">
        <f t="shared" si="1"/>
        <v>0</v>
      </c>
      <c r="Q9" s="19">
        <f t="shared" si="1"/>
        <v>0</v>
      </c>
      <c r="R9" s="19">
        <f t="shared" si="1"/>
        <v>7494.03</v>
      </c>
      <c r="S9" s="21" t="s">
        <v>12</v>
      </c>
    </row>
    <row r="10" spans="1:19" ht="47.4" thickBot="1" x14ac:dyDescent="0.35">
      <c r="A10" s="2" t="s">
        <v>59</v>
      </c>
      <c r="B10" s="1" t="s">
        <v>13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f t="shared" ref="N10:N54" si="2">SUM(D10:M10)</f>
        <v>0</v>
      </c>
      <c r="O10" s="23">
        <v>0</v>
      </c>
      <c r="P10" s="24">
        <v>0</v>
      </c>
      <c r="Q10" s="22">
        <v>0</v>
      </c>
      <c r="R10" s="25">
        <f t="shared" ref="R10:R54" si="3">C10-N10+O10-P10-Q10</f>
        <v>0</v>
      </c>
      <c r="S10" s="25">
        <v>0</v>
      </c>
    </row>
    <row r="11" spans="1:19" ht="63" thickBot="1" x14ac:dyDescent="0.35">
      <c r="A11" s="2" t="s">
        <v>60</v>
      </c>
      <c r="B11" s="1" t="s">
        <v>14</v>
      </c>
      <c r="C11" s="22">
        <f>250/1.95583</f>
        <v>127.82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 t="shared" si="2"/>
        <v>0</v>
      </c>
      <c r="O11" s="23">
        <v>0</v>
      </c>
      <c r="P11" s="24">
        <v>0</v>
      </c>
      <c r="Q11" s="22">
        <v>0</v>
      </c>
      <c r="R11" s="25">
        <f t="shared" si="3"/>
        <v>127.82</v>
      </c>
      <c r="S11" s="26" t="s">
        <v>12</v>
      </c>
    </row>
    <row r="12" spans="1:19" ht="31.8" thickBot="1" x14ac:dyDescent="0.35">
      <c r="A12" s="2" t="s">
        <v>61</v>
      </c>
      <c r="B12" s="1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f t="shared" si="2"/>
        <v>0</v>
      </c>
      <c r="O12" s="23">
        <v>0</v>
      </c>
      <c r="P12" s="24">
        <v>0</v>
      </c>
      <c r="Q12" s="22">
        <v>0</v>
      </c>
      <c r="R12" s="25">
        <f t="shared" si="3"/>
        <v>0</v>
      </c>
      <c r="S12" s="26" t="s">
        <v>12</v>
      </c>
    </row>
    <row r="13" spans="1:19" ht="31.8" thickBot="1" x14ac:dyDescent="0.35">
      <c r="A13" s="2" t="s">
        <v>62</v>
      </c>
      <c r="B13" s="1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 t="shared" si="2"/>
        <v>0</v>
      </c>
      <c r="O13" s="23">
        <v>0</v>
      </c>
      <c r="P13" s="24">
        <v>0</v>
      </c>
      <c r="Q13" s="22">
        <v>0</v>
      </c>
      <c r="R13" s="25">
        <f t="shared" si="3"/>
        <v>0</v>
      </c>
      <c r="S13" s="26" t="s">
        <v>12</v>
      </c>
    </row>
    <row r="14" spans="1:19" ht="63" thickBot="1" x14ac:dyDescent="0.35">
      <c r="A14" s="2" t="s">
        <v>63</v>
      </c>
      <c r="B14" s="1" t="s">
        <v>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f t="shared" si="2"/>
        <v>0</v>
      </c>
      <c r="O14" s="23">
        <v>0</v>
      </c>
      <c r="P14" s="24">
        <v>0</v>
      </c>
      <c r="Q14" s="22">
        <v>0</v>
      </c>
      <c r="R14" s="25">
        <f t="shared" si="3"/>
        <v>0</v>
      </c>
      <c r="S14" s="27">
        <v>0</v>
      </c>
    </row>
    <row r="15" spans="1:19" ht="63" thickBot="1" x14ac:dyDescent="0.35">
      <c r="A15" s="2" t="s">
        <v>64</v>
      </c>
      <c r="B15" s="1" t="s">
        <v>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2"/>
        <v>0</v>
      </c>
      <c r="O15" s="23">
        <v>0</v>
      </c>
      <c r="P15" s="24">
        <v>0</v>
      </c>
      <c r="Q15" s="22">
        <v>0</v>
      </c>
      <c r="R15" s="25">
        <f t="shared" si="3"/>
        <v>0</v>
      </c>
      <c r="S15" s="26" t="s">
        <v>12</v>
      </c>
    </row>
    <row r="16" spans="1:19" ht="63" thickBot="1" x14ac:dyDescent="0.35">
      <c r="A16" s="2" t="s">
        <v>65</v>
      </c>
      <c r="B16" s="1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f t="shared" si="2"/>
        <v>0</v>
      </c>
      <c r="O16" s="23">
        <v>0</v>
      </c>
      <c r="P16" s="24">
        <v>0</v>
      </c>
      <c r="Q16" s="22">
        <v>0</v>
      </c>
      <c r="R16" s="25">
        <f t="shared" si="3"/>
        <v>0</v>
      </c>
      <c r="S16" s="26" t="s">
        <v>12</v>
      </c>
    </row>
    <row r="17" spans="1:19" ht="94.2" thickBot="1" x14ac:dyDescent="0.35">
      <c r="A17" s="2" t="s">
        <v>66</v>
      </c>
      <c r="B17" s="1" t="s">
        <v>20</v>
      </c>
      <c r="C17" s="22">
        <f>15442.85/1.95583</f>
        <v>7895.8</v>
      </c>
      <c r="D17" s="22">
        <v>0</v>
      </c>
      <c r="E17" s="22">
        <v>0</v>
      </c>
      <c r="F17" s="22">
        <v>0</v>
      </c>
      <c r="G17" s="22">
        <v>0</v>
      </c>
      <c r="H17" s="22">
        <f>8974.69/1.95583</f>
        <v>4588.6899999999996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f t="shared" si="2"/>
        <v>4588.6899999999996</v>
      </c>
      <c r="O17" s="23">
        <v>0</v>
      </c>
      <c r="P17" s="24">
        <v>0</v>
      </c>
      <c r="Q17" s="22">
        <v>0</v>
      </c>
      <c r="R17" s="25">
        <f t="shared" si="3"/>
        <v>3307.11</v>
      </c>
      <c r="S17" s="26" t="s">
        <v>21</v>
      </c>
    </row>
    <row r="18" spans="1:19" ht="68.400000000000006" customHeight="1" thickBot="1" x14ac:dyDescent="0.35">
      <c r="A18" s="2" t="s">
        <v>67</v>
      </c>
      <c r="B18" s="1" t="s">
        <v>22</v>
      </c>
      <c r="C18" s="22">
        <f>15442.86/1.95583</f>
        <v>7895.81</v>
      </c>
      <c r="D18" s="22">
        <v>0</v>
      </c>
      <c r="E18" s="22">
        <v>0</v>
      </c>
      <c r="F18" s="22">
        <v>0</v>
      </c>
      <c r="G18" s="22">
        <v>0</v>
      </c>
      <c r="H18" s="22">
        <f>8974.7/1.95583</f>
        <v>4588.6899999999996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2"/>
        <v>4588.6899999999996</v>
      </c>
      <c r="O18" s="23">
        <v>0</v>
      </c>
      <c r="P18" s="24">
        <v>0</v>
      </c>
      <c r="Q18" s="22">
        <v>0</v>
      </c>
      <c r="R18" s="25">
        <f t="shared" si="3"/>
        <v>3307.12</v>
      </c>
      <c r="S18" s="26" t="s">
        <v>21</v>
      </c>
    </row>
    <row r="19" spans="1:19" ht="78.599999999999994" thickBot="1" x14ac:dyDescent="0.35">
      <c r="A19" s="2" t="s">
        <v>68</v>
      </c>
      <c r="B19" s="1" t="s">
        <v>23</v>
      </c>
      <c r="C19" s="22">
        <f>250/1.95583</f>
        <v>127.82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f t="shared" si="2"/>
        <v>0</v>
      </c>
      <c r="O19" s="23">
        <v>0</v>
      </c>
      <c r="P19" s="24">
        <v>0</v>
      </c>
      <c r="Q19" s="22">
        <v>0</v>
      </c>
      <c r="R19" s="25">
        <f t="shared" si="3"/>
        <v>127.82</v>
      </c>
      <c r="S19" s="26" t="s">
        <v>21</v>
      </c>
    </row>
    <row r="20" spans="1:19" ht="101.4" customHeight="1" thickBot="1" x14ac:dyDescent="0.35">
      <c r="A20" s="2" t="s">
        <v>69</v>
      </c>
      <c r="B20" s="1" t="s">
        <v>24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f t="shared" si="2"/>
        <v>0</v>
      </c>
      <c r="O20" s="23">
        <v>0</v>
      </c>
      <c r="P20" s="24">
        <v>0</v>
      </c>
      <c r="Q20" s="22">
        <v>0</v>
      </c>
      <c r="R20" s="25">
        <f t="shared" si="3"/>
        <v>0</v>
      </c>
      <c r="S20" s="26" t="s">
        <v>21</v>
      </c>
    </row>
    <row r="21" spans="1:19" ht="85.8" customHeight="1" thickBot="1" x14ac:dyDescent="0.35">
      <c r="A21" s="2" t="s">
        <v>70</v>
      </c>
      <c r="B21" s="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f t="shared" si="2"/>
        <v>0</v>
      </c>
      <c r="O21" s="23">
        <v>0</v>
      </c>
      <c r="P21" s="24">
        <v>0</v>
      </c>
      <c r="Q21" s="22">
        <v>0</v>
      </c>
      <c r="R21" s="25">
        <f t="shared" si="3"/>
        <v>0</v>
      </c>
      <c r="S21" s="26" t="s">
        <v>21</v>
      </c>
    </row>
    <row r="22" spans="1:19" ht="94.2" thickBot="1" x14ac:dyDescent="0.35">
      <c r="A22" s="2" t="s">
        <v>71</v>
      </c>
      <c r="B22" s="1" t="s">
        <v>124</v>
      </c>
      <c r="C22" s="22">
        <f>1220.76/1.95583</f>
        <v>624.16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f t="shared" si="2"/>
        <v>0</v>
      </c>
      <c r="O22" s="23">
        <v>0</v>
      </c>
      <c r="P22" s="24">
        <v>0</v>
      </c>
      <c r="Q22" s="22">
        <v>0</v>
      </c>
      <c r="R22" s="25">
        <f t="shared" si="3"/>
        <v>624.16</v>
      </c>
      <c r="S22" s="27">
        <v>0</v>
      </c>
    </row>
    <row r="23" spans="1:19" ht="47.4" thickBot="1" x14ac:dyDescent="0.35">
      <c r="A23" s="2" t="s">
        <v>72</v>
      </c>
      <c r="B23" s="1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2"/>
        <v>0</v>
      </c>
      <c r="O23" s="23">
        <v>0</v>
      </c>
      <c r="P23" s="24">
        <v>0</v>
      </c>
      <c r="Q23" s="22">
        <v>0</v>
      </c>
      <c r="R23" s="25">
        <f t="shared" si="3"/>
        <v>0</v>
      </c>
      <c r="S23" s="26" t="s">
        <v>21</v>
      </c>
    </row>
    <row r="24" spans="1:19" ht="47.4" thickBot="1" x14ac:dyDescent="0.35">
      <c r="A24" s="5" t="s">
        <v>73</v>
      </c>
      <c r="B24" s="3" t="s">
        <v>28</v>
      </c>
      <c r="C24" s="19">
        <f>SUM(C25:C40)</f>
        <v>14232.32</v>
      </c>
      <c r="D24" s="19">
        <f t="shared" ref="D24:R24" si="4">SUM(D25:D40)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6427.39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22">
        <f t="shared" si="4"/>
        <v>0</v>
      </c>
      <c r="N24" s="19">
        <f t="shared" si="4"/>
        <v>6427.39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7804.93</v>
      </c>
      <c r="S24" s="26" t="s">
        <v>12</v>
      </c>
    </row>
    <row r="25" spans="1:19" ht="78.599999999999994" thickBot="1" x14ac:dyDescent="0.35">
      <c r="A25" s="2" t="s">
        <v>74</v>
      </c>
      <c r="B25" s="1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f t="shared" si="2"/>
        <v>0</v>
      </c>
      <c r="O25" s="23">
        <v>0</v>
      </c>
      <c r="P25" s="24">
        <v>0</v>
      </c>
      <c r="Q25" s="22">
        <v>0</v>
      </c>
      <c r="R25" s="25">
        <f t="shared" si="3"/>
        <v>0</v>
      </c>
      <c r="S25" s="26" t="s">
        <v>21</v>
      </c>
    </row>
    <row r="26" spans="1:19" ht="31.8" thickBot="1" x14ac:dyDescent="0.35">
      <c r="A26" s="2" t="s">
        <v>75</v>
      </c>
      <c r="B26" s="1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3">
        <v>0</v>
      </c>
      <c r="P26" s="24">
        <v>0</v>
      </c>
      <c r="Q26" s="22">
        <v>0</v>
      </c>
      <c r="R26" s="25">
        <f t="shared" si="3"/>
        <v>0</v>
      </c>
      <c r="S26" s="26" t="s">
        <v>21</v>
      </c>
    </row>
    <row r="27" spans="1:19" ht="238.8" customHeight="1" thickBot="1" x14ac:dyDescent="0.35">
      <c r="A27" s="2" t="s">
        <v>76</v>
      </c>
      <c r="B27" s="1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f t="shared" si="2"/>
        <v>0</v>
      </c>
      <c r="O27" s="23">
        <v>0</v>
      </c>
      <c r="P27" s="24">
        <v>0</v>
      </c>
      <c r="Q27" s="22">
        <v>0</v>
      </c>
      <c r="R27" s="25">
        <f t="shared" si="3"/>
        <v>0</v>
      </c>
      <c r="S27" s="25">
        <v>0</v>
      </c>
    </row>
    <row r="28" spans="1:19" ht="207.6" customHeight="1" thickBot="1" x14ac:dyDescent="0.35">
      <c r="A28" s="2" t="s">
        <v>77</v>
      </c>
      <c r="B28" s="1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2"/>
        <v>0</v>
      </c>
      <c r="O28" s="23">
        <v>0</v>
      </c>
      <c r="P28" s="24">
        <v>0</v>
      </c>
      <c r="Q28" s="22">
        <v>0</v>
      </c>
      <c r="R28" s="25">
        <f t="shared" si="3"/>
        <v>0</v>
      </c>
      <c r="S28" s="25">
        <v>0</v>
      </c>
    </row>
    <row r="29" spans="1:19" ht="219" thickBot="1" x14ac:dyDescent="0.35">
      <c r="A29" s="2" t="s">
        <v>78</v>
      </c>
      <c r="B29" s="1" t="s">
        <v>33</v>
      </c>
      <c r="C29" s="22">
        <f>17277.03/1.95583</f>
        <v>8833.61</v>
      </c>
      <c r="D29" s="28">
        <v>0</v>
      </c>
      <c r="E29" s="24">
        <v>0</v>
      </c>
      <c r="F29" s="22">
        <v>0</v>
      </c>
      <c r="G29" s="22">
        <v>0</v>
      </c>
      <c r="H29" s="28">
        <f>9011.92/1.95583</f>
        <v>4607.72</v>
      </c>
      <c r="I29" s="24">
        <v>0</v>
      </c>
      <c r="J29" s="22">
        <v>0</v>
      </c>
      <c r="K29" s="22">
        <v>0</v>
      </c>
      <c r="L29" s="22">
        <v>0</v>
      </c>
      <c r="M29" s="22">
        <v>0</v>
      </c>
      <c r="N29" s="22">
        <f t="shared" si="2"/>
        <v>4607.72</v>
      </c>
      <c r="O29" s="23">
        <v>0</v>
      </c>
      <c r="P29" s="24">
        <v>0</v>
      </c>
      <c r="Q29" s="22">
        <v>0</v>
      </c>
      <c r="R29" s="25">
        <f t="shared" si="3"/>
        <v>4225.8900000000003</v>
      </c>
      <c r="S29" s="26" t="s">
        <v>21</v>
      </c>
    </row>
    <row r="30" spans="1:19" ht="47.4" thickBot="1" x14ac:dyDescent="0.35">
      <c r="A30" s="2" t="s">
        <v>79</v>
      </c>
      <c r="B30" s="1" t="s">
        <v>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f t="shared" si="2"/>
        <v>0</v>
      </c>
      <c r="O30" s="23">
        <v>0</v>
      </c>
      <c r="P30" s="24">
        <v>0</v>
      </c>
      <c r="Q30" s="22">
        <v>0</v>
      </c>
      <c r="R30" s="25">
        <f t="shared" si="3"/>
        <v>0</v>
      </c>
      <c r="S30" s="26" t="s">
        <v>21</v>
      </c>
    </row>
    <row r="31" spans="1:19" ht="16.2" thickBot="1" x14ac:dyDescent="0.35">
      <c r="A31" s="2" t="s">
        <v>80</v>
      </c>
      <c r="B31" s="1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f t="shared" si="2"/>
        <v>0</v>
      </c>
      <c r="O31" s="23">
        <v>0</v>
      </c>
      <c r="P31" s="24">
        <v>0</v>
      </c>
      <c r="Q31" s="22">
        <v>0</v>
      </c>
      <c r="R31" s="25">
        <f t="shared" si="3"/>
        <v>0</v>
      </c>
      <c r="S31" s="26" t="s">
        <v>21</v>
      </c>
    </row>
    <row r="32" spans="1:19" ht="47.4" thickBot="1" x14ac:dyDescent="0.35">
      <c r="A32" s="2" t="s">
        <v>81</v>
      </c>
      <c r="B32" s="1" t="s">
        <v>36</v>
      </c>
      <c r="C32" s="22">
        <f>138.96/1.95583</f>
        <v>71.05</v>
      </c>
      <c r="D32" s="22">
        <v>0</v>
      </c>
      <c r="E32" s="22">
        <v>0</v>
      </c>
      <c r="F32" s="22">
        <v>0</v>
      </c>
      <c r="G32" s="22">
        <v>0</v>
      </c>
      <c r="H32" s="22">
        <f>138.96/1.95583</f>
        <v>71.05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f t="shared" si="2"/>
        <v>71.05</v>
      </c>
      <c r="O32" s="23">
        <v>0</v>
      </c>
      <c r="P32" s="24">
        <v>0</v>
      </c>
      <c r="Q32" s="22">
        <v>0</v>
      </c>
      <c r="R32" s="25">
        <f t="shared" si="3"/>
        <v>0</v>
      </c>
      <c r="S32" s="26" t="s">
        <v>21</v>
      </c>
    </row>
    <row r="33" spans="1:19" ht="47.4" thickBot="1" x14ac:dyDescent="0.35">
      <c r="A33" s="2" t="s">
        <v>82</v>
      </c>
      <c r="B33" s="1" t="s">
        <v>37</v>
      </c>
      <c r="C33" s="22">
        <f>3420/1.95583</f>
        <v>1748.62</v>
      </c>
      <c r="D33" s="22">
        <v>0</v>
      </c>
      <c r="E33" s="22">
        <v>0</v>
      </c>
      <c r="F33" s="22">
        <v>0</v>
      </c>
      <c r="G33" s="22">
        <v>0</v>
      </c>
      <c r="H33" s="22">
        <f>3420/1.95583</f>
        <v>1748.62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f t="shared" si="2"/>
        <v>1748.62</v>
      </c>
      <c r="O33" s="23">
        <v>0</v>
      </c>
      <c r="P33" s="24">
        <v>0</v>
      </c>
      <c r="Q33" s="22">
        <v>0</v>
      </c>
      <c r="R33" s="25">
        <f t="shared" si="3"/>
        <v>0</v>
      </c>
      <c r="S33" s="26" t="s">
        <v>21</v>
      </c>
    </row>
    <row r="34" spans="1:19" ht="131.4" customHeight="1" thickBot="1" x14ac:dyDescent="0.35">
      <c r="A34" s="2" t="s">
        <v>83</v>
      </c>
      <c r="B34" s="1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f t="shared" si="2"/>
        <v>0</v>
      </c>
      <c r="O34" s="23">
        <v>0</v>
      </c>
      <c r="P34" s="24">
        <v>0</v>
      </c>
      <c r="Q34" s="22">
        <v>0</v>
      </c>
      <c r="R34" s="25">
        <f t="shared" si="3"/>
        <v>0</v>
      </c>
      <c r="S34" s="25">
        <v>0</v>
      </c>
    </row>
    <row r="35" spans="1:19" ht="47.4" customHeight="1" thickBot="1" x14ac:dyDescent="0.35">
      <c r="A35" s="2" t="s">
        <v>84</v>
      </c>
      <c r="B35" s="1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f t="shared" si="2"/>
        <v>0</v>
      </c>
      <c r="O35" s="23">
        <v>0</v>
      </c>
      <c r="P35" s="24">
        <v>0</v>
      </c>
      <c r="Q35" s="22">
        <v>0</v>
      </c>
      <c r="R35" s="25">
        <f t="shared" si="3"/>
        <v>0</v>
      </c>
      <c r="S35" s="26" t="s">
        <v>21</v>
      </c>
    </row>
    <row r="36" spans="1:19" ht="63" thickBot="1" x14ac:dyDescent="0.35">
      <c r="A36" s="2" t="s">
        <v>85</v>
      </c>
      <c r="B36" s="1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f t="shared" si="2"/>
        <v>0</v>
      </c>
      <c r="O36" s="23">
        <v>0</v>
      </c>
      <c r="P36" s="24">
        <v>0</v>
      </c>
      <c r="Q36" s="22">
        <v>0</v>
      </c>
      <c r="R36" s="25">
        <f t="shared" si="3"/>
        <v>0</v>
      </c>
      <c r="S36" s="26" t="s">
        <v>21</v>
      </c>
    </row>
    <row r="37" spans="1:19" ht="31.8" thickBot="1" x14ac:dyDescent="0.35">
      <c r="A37" s="2" t="s">
        <v>86</v>
      </c>
      <c r="B37" s="1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f t="shared" si="2"/>
        <v>0</v>
      </c>
      <c r="O37" s="23">
        <v>0</v>
      </c>
      <c r="P37" s="24">
        <v>0</v>
      </c>
      <c r="Q37" s="22">
        <v>0</v>
      </c>
      <c r="R37" s="25">
        <f t="shared" si="3"/>
        <v>0</v>
      </c>
      <c r="S37" s="26" t="s">
        <v>21</v>
      </c>
    </row>
    <row r="38" spans="1:19" ht="31.8" thickBot="1" x14ac:dyDescent="0.35">
      <c r="A38" s="2" t="s">
        <v>87</v>
      </c>
      <c r="B38" s="1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f t="shared" si="2"/>
        <v>0</v>
      </c>
      <c r="O38" s="23">
        <v>0</v>
      </c>
      <c r="P38" s="24">
        <v>0</v>
      </c>
      <c r="Q38" s="22">
        <v>0</v>
      </c>
      <c r="R38" s="25">
        <f t="shared" si="3"/>
        <v>0</v>
      </c>
      <c r="S38" s="26" t="s">
        <v>21</v>
      </c>
    </row>
    <row r="39" spans="1:19" ht="47.4" thickBot="1" x14ac:dyDescent="0.35">
      <c r="A39" s="2" t="s">
        <v>88</v>
      </c>
      <c r="B39" s="1" t="s">
        <v>26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f t="shared" si="2"/>
        <v>0</v>
      </c>
      <c r="O39" s="23">
        <v>0</v>
      </c>
      <c r="P39" s="24">
        <v>0</v>
      </c>
      <c r="Q39" s="22">
        <v>0</v>
      </c>
      <c r="R39" s="25">
        <f t="shared" si="3"/>
        <v>0</v>
      </c>
      <c r="S39" s="25">
        <v>0</v>
      </c>
    </row>
    <row r="40" spans="1:19" ht="47.4" thickBot="1" x14ac:dyDescent="0.35">
      <c r="A40" s="2" t="s">
        <v>89</v>
      </c>
      <c r="B40" s="1" t="s">
        <v>27</v>
      </c>
      <c r="C40" s="22">
        <f>7000/1.95583</f>
        <v>3579.04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f t="shared" si="2"/>
        <v>0</v>
      </c>
      <c r="O40" s="23">
        <v>0</v>
      </c>
      <c r="P40" s="24">
        <v>0</v>
      </c>
      <c r="Q40" s="22">
        <v>0</v>
      </c>
      <c r="R40" s="25">
        <f t="shared" si="3"/>
        <v>3579.04</v>
      </c>
      <c r="S40" s="26" t="s">
        <v>21</v>
      </c>
    </row>
    <row r="41" spans="1:19" ht="78.599999999999994" thickBot="1" x14ac:dyDescent="0.35">
      <c r="A41" s="2" t="s">
        <v>90</v>
      </c>
      <c r="B41" s="3" t="s">
        <v>44</v>
      </c>
      <c r="C41" s="19">
        <f>SUM(C42:C54)</f>
        <v>12028.73</v>
      </c>
      <c r="D41" s="19">
        <f t="shared" ref="D41:R41" si="5">SUM(D42:D54)</f>
        <v>0</v>
      </c>
      <c r="E41" s="19">
        <f t="shared" si="5"/>
        <v>0</v>
      </c>
      <c r="F41" s="19">
        <f t="shared" si="5"/>
        <v>0</v>
      </c>
      <c r="G41" s="19">
        <f t="shared" si="5"/>
        <v>0</v>
      </c>
      <c r="H41" s="19">
        <f t="shared" si="5"/>
        <v>6621.64</v>
      </c>
      <c r="I41" s="19">
        <f t="shared" si="5"/>
        <v>0</v>
      </c>
      <c r="J41" s="19">
        <f t="shared" si="5"/>
        <v>0</v>
      </c>
      <c r="K41" s="19">
        <f t="shared" si="5"/>
        <v>0</v>
      </c>
      <c r="L41" s="19">
        <f t="shared" si="5"/>
        <v>0</v>
      </c>
      <c r="M41" s="22">
        <f t="shared" si="5"/>
        <v>0</v>
      </c>
      <c r="N41" s="19">
        <f t="shared" si="5"/>
        <v>6621.64</v>
      </c>
      <c r="O41" s="19">
        <f t="shared" si="5"/>
        <v>0</v>
      </c>
      <c r="P41" s="19">
        <f t="shared" si="5"/>
        <v>0</v>
      </c>
      <c r="Q41" s="19">
        <f t="shared" si="5"/>
        <v>0</v>
      </c>
      <c r="R41" s="19">
        <f t="shared" si="5"/>
        <v>5407.09</v>
      </c>
      <c r="S41" s="26" t="s">
        <v>12</v>
      </c>
    </row>
    <row r="42" spans="1:19" ht="243" customHeight="1" thickBot="1" x14ac:dyDescent="0.35">
      <c r="A42" s="2" t="s">
        <v>91</v>
      </c>
      <c r="B42" s="1" t="s">
        <v>45</v>
      </c>
      <c r="C42" s="22">
        <f>2000/1.95583</f>
        <v>1022.58</v>
      </c>
      <c r="D42" s="22">
        <v>0</v>
      </c>
      <c r="E42" s="22">
        <v>0</v>
      </c>
      <c r="F42" s="22">
        <v>0</v>
      </c>
      <c r="G42" s="22"/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f t="shared" si="2"/>
        <v>0</v>
      </c>
      <c r="O42" s="23">
        <v>0</v>
      </c>
      <c r="P42" s="24">
        <v>0</v>
      </c>
      <c r="Q42" s="22">
        <v>0</v>
      </c>
      <c r="R42" s="25">
        <f t="shared" si="3"/>
        <v>1022.58</v>
      </c>
      <c r="S42" s="26" t="s">
        <v>21</v>
      </c>
    </row>
    <row r="43" spans="1:19" ht="147" customHeight="1" thickBot="1" x14ac:dyDescent="0.35">
      <c r="A43" s="2" t="s">
        <v>92</v>
      </c>
      <c r="B43" s="1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f t="shared" si="2"/>
        <v>0</v>
      </c>
      <c r="O43" s="23">
        <v>0</v>
      </c>
      <c r="P43" s="24">
        <v>0</v>
      </c>
      <c r="Q43" s="22">
        <v>0</v>
      </c>
      <c r="R43" s="25">
        <f t="shared" si="3"/>
        <v>0</v>
      </c>
      <c r="S43" s="25">
        <v>0</v>
      </c>
    </row>
    <row r="44" spans="1:19" ht="147" customHeight="1" thickBot="1" x14ac:dyDescent="0.35">
      <c r="A44" s="2" t="s">
        <v>93</v>
      </c>
      <c r="B44" s="1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f t="shared" si="2"/>
        <v>0</v>
      </c>
      <c r="O44" s="23">
        <v>0</v>
      </c>
      <c r="P44" s="24">
        <v>0</v>
      </c>
      <c r="Q44" s="24">
        <v>0</v>
      </c>
      <c r="R44" s="25">
        <f t="shared" si="3"/>
        <v>0</v>
      </c>
      <c r="S44" s="26" t="s">
        <v>12</v>
      </c>
    </row>
    <row r="45" spans="1:19" ht="129.6" customHeight="1" thickBot="1" x14ac:dyDescent="0.35">
      <c r="A45" s="2" t="s">
        <v>94</v>
      </c>
      <c r="B45" s="1" t="s">
        <v>48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f t="shared" si="2"/>
        <v>0</v>
      </c>
      <c r="O45" s="23">
        <v>0</v>
      </c>
      <c r="P45" s="24"/>
      <c r="Q45" s="24">
        <v>0</v>
      </c>
      <c r="R45" s="25">
        <f t="shared" si="3"/>
        <v>0</v>
      </c>
      <c r="S45" s="26" t="s">
        <v>12</v>
      </c>
    </row>
    <row r="46" spans="1:19" ht="132.6" customHeight="1" thickBot="1" x14ac:dyDescent="0.35">
      <c r="A46" s="2" t="s">
        <v>95</v>
      </c>
      <c r="B46" s="1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f t="shared" si="2"/>
        <v>0</v>
      </c>
      <c r="O46" s="23">
        <v>0</v>
      </c>
      <c r="P46" s="24">
        <v>0</v>
      </c>
      <c r="Q46" s="24">
        <v>0</v>
      </c>
      <c r="R46" s="25">
        <f t="shared" si="3"/>
        <v>0</v>
      </c>
      <c r="S46" s="26" t="s">
        <v>21</v>
      </c>
    </row>
    <row r="47" spans="1:19" ht="228" customHeight="1" thickBot="1" x14ac:dyDescent="0.35">
      <c r="A47" s="2" t="s">
        <v>96</v>
      </c>
      <c r="B47" s="1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f t="shared" si="2"/>
        <v>0</v>
      </c>
      <c r="O47" s="23">
        <v>0</v>
      </c>
      <c r="P47" s="24">
        <v>0</v>
      </c>
      <c r="Q47" s="24">
        <v>0</v>
      </c>
      <c r="R47" s="25">
        <f t="shared" si="3"/>
        <v>0</v>
      </c>
      <c r="S47" s="25">
        <v>0</v>
      </c>
    </row>
    <row r="48" spans="1:19" ht="225.6" customHeight="1" thickBot="1" x14ac:dyDescent="0.35">
      <c r="A48" s="6" t="s">
        <v>97</v>
      </c>
      <c r="B48" s="7" t="s">
        <v>120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2">
        <f t="shared" si="2"/>
        <v>0</v>
      </c>
      <c r="O48" s="23">
        <v>0</v>
      </c>
      <c r="P48" s="29">
        <v>0</v>
      </c>
      <c r="Q48" s="29">
        <v>0</v>
      </c>
      <c r="R48" s="25">
        <f t="shared" si="3"/>
        <v>0</v>
      </c>
      <c r="S48" s="30" t="s">
        <v>12</v>
      </c>
    </row>
    <row r="49" spans="1:19" ht="222" customHeight="1" thickBot="1" x14ac:dyDescent="0.35">
      <c r="A49" s="8" t="s">
        <v>98</v>
      </c>
      <c r="B49" s="9" t="s">
        <v>119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2">
        <f t="shared" si="2"/>
        <v>0</v>
      </c>
      <c r="O49" s="32">
        <v>0</v>
      </c>
      <c r="P49" s="31">
        <v>0</v>
      </c>
      <c r="Q49" s="31">
        <v>0</v>
      </c>
      <c r="R49" s="25">
        <f t="shared" si="3"/>
        <v>0</v>
      </c>
      <c r="S49" s="33" t="s">
        <v>21</v>
      </c>
    </row>
    <row r="50" spans="1:19" ht="115.2" customHeight="1" thickBot="1" x14ac:dyDescent="0.35">
      <c r="A50" s="6" t="s">
        <v>99</v>
      </c>
      <c r="B50" s="7" t="s">
        <v>51</v>
      </c>
      <c r="C50" s="34">
        <f>18506/1.95583</f>
        <v>9461.9699999999993</v>
      </c>
      <c r="D50" s="34">
        <v>0</v>
      </c>
      <c r="E50" s="34">
        <v>0</v>
      </c>
      <c r="F50" s="34">
        <v>0</v>
      </c>
      <c r="G50" s="34">
        <v>0</v>
      </c>
      <c r="H50" s="34">
        <f>12950.81/1.95583</f>
        <v>6621.64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2">
        <f t="shared" si="2"/>
        <v>6621.64</v>
      </c>
      <c r="O50" s="23">
        <v>0</v>
      </c>
      <c r="P50" s="29">
        <v>0</v>
      </c>
      <c r="Q50" s="29">
        <v>0</v>
      </c>
      <c r="R50" s="25">
        <f t="shared" si="3"/>
        <v>2840.33</v>
      </c>
      <c r="S50" s="35" t="s">
        <v>12</v>
      </c>
    </row>
    <row r="51" spans="1:19" ht="66" customHeight="1" thickBot="1" x14ac:dyDescent="0.35">
      <c r="A51" s="2" t="s">
        <v>100</v>
      </c>
      <c r="B51" s="1" t="s">
        <v>52</v>
      </c>
      <c r="C51" s="22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22">
        <v>0</v>
      </c>
      <c r="J51" s="22">
        <v>0</v>
      </c>
      <c r="K51" s="36">
        <v>0</v>
      </c>
      <c r="L51" s="36">
        <v>0</v>
      </c>
      <c r="M51" s="22">
        <v>0</v>
      </c>
      <c r="N51" s="22">
        <f t="shared" si="2"/>
        <v>0</v>
      </c>
      <c r="O51" s="23">
        <v>0</v>
      </c>
      <c r="P51" s="24">
        <v>0</v>
      </c>
      <c r="Q51" s="24">
        <v>0</v>
      </c>
      <c r="R51" s="25">
        <f t="shared" si="3"/>
        <v>0</v>
      </c>
      <c r="S51" s="26" t="s">
        <v>21</v>
      </c>
    </row>
    <row r="52" spans="1:19" ht="141" thickBot="1" x14ac:dyDescent="0.35">
      <c r="A52" s="2" t="s">
        <v>101</v>
      </c>
      <c r="B52" s="1" t="s">
        <v>53</v>
      </c>
      <c r="C52" s="22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22">
        <v>0</v>
      </c>
      <c r="J52" s="22">
        <v>0</v>
      </c>
      <c r="K52" s="37">
        <v>0</v>
      </c>
      <c r="L52" s="37">
        <v>0</v>
      </c>
      <c r="M52" s="22">
        <v>0</v>
      </c>
      <c r="N52" s="22">
        <f t="shared" si="2"/>
        <v>0</v>
      </c>
      <c r="O52" s="23">
        <v>0</v>
      </c>
      <c r="P52" s="24">
        <v>0</v>
      </c>
      <c r="Q52" s="24">
        <v>0</v>
      </c>
      <c r="R52" s="25">
        <f t="shared" si="3"/>
        <v>0</v>
      </c>
      <c r="S52" s="26" t="s">
        <v>21</v>
      </c>
    </row>
    <row r="53" spans="1:19" ht="47.4" thickBot="1" x14ac:dyDescent="0.35">
      <c r="A53" s="2" t="s">
        <v>102</v>
      </c>
      <c r="B53" s="1" t="s">
        <v>26</v>
      </c>
      <c r="C53" s="22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22">
        <v>0</v>
      </c>
      <c r="J53" s="22">
        <v>0</v>
      </c>
      <c r="K53" s="37">
        <v>0</v>
      </c>
      <c r="L53" s="37">
        <v>0</v>
      </c>
      <c r="M53" s="22">
        <v>0</v>
      </c>
      <c r="N53" s="22">
        <f t="shared" si="2"/>
        <v>0</v>
      </c>
      <c r="O53" s="23">
        <v>0</v>
      </c>
      <c r="P53" s="24">
        <v>0</v>
      </c>
      <c r="Q53" s="24">
        <v>0</v>
      </c>
      <c r="R53" s="25">
        <f t="shared" si="3"/>
        <v>0</v>
      </c>
      <c r="S53" s="25">
        <v>0</v>
      </c>
    </row>
    <row r="54" spans="1:19" ht="83.4" customHeight="1" thickBot="1" x14ac:dyDescent="0.35">
      <c r="A54" s="2" t="s">
        <v>103</v>
      </c>
      <c r="B54" s="1" t="s">
        <v>27</v>
      </c>
      <c r="C54" s="22">
        <f>3020.16/1.95583</f>
        <v>1544.18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22">
        <v>0</v>
      </c>
      <c r="J54" s="22">
        <v>0</v>
      </c>
      <c r="K54" s="37">
        <v>0</v>
      </c>
      <c r="L54" s="37">
        <v>0</v>
      </c>
      <c r="M54" s="22">
        <v>0</v>
      </c>
      <c r="N54" s="22">
        <f t="shared" si="2"/>
        <v>0</v>
      </c>
      <c r="O54" s="23">
        <v>0</v>
      </c>
      <c r="P54" s="24">
        <v>0</v>
      </c>
      <c r="Q54" s="24">
        <v>0</v>
      </c>
      <c r="R54" s="25">
        <f t="shared" si="3"/>
        <v>1544.18</v>
      </c>
      <c r="S54" s="26" t="s">
        <v>21</v>
      </c>
    </row>
    <row r="55" spans="1:19" x14ac:dyDescent="0.3">
      <c r="A55" s="62" t="s">
        <v>104</v>
      </c>
      <c r="B55" s="10" t="s">
        <v>54</v>
      </c>
      <c r="C55" s="42">
        <f>C9+C24+C41</f>
        <v>42932.46</v>
      </c>
      <c r="D55" s="42">
        <f t="shared" ref="D55:R55" si="6">D9+D24+D41</f>
        <v>0</v>
      </c>
      <c r="E55" s="42">
        <f t="shared" si="6"/>
        <v>0</v>
      </c>
      <c r="F55" s="42">
        <f t="shared" si="6"/>
        <v>0</v>
      </c>
      <c r="G55" s="42">
        <f t="shared" si="6"/>
        <v>0</v>
      </c>
      <c r="H55" s="42">
        <f t="shared" si="6"/>
        <v>22226.41</v>
      </c>
      <c r="I55" s="42">
        <f t="shared" si="6"/>
        <v>0</v>
      </c>
      <c r="J55" s="42">
        <f t="shared" si="6"/>
        <v>0</v>
      </c>
      <c r="K55" s="42">
        <f t="shared" si="6"/>
        <v>0</v>
      </c>
      <c r="L55" s="42">
        <f t="shared" si="6"/>
        <v>0</v>
      </c>
      <c r="M55" s="42">
        <f t="shared" si="6"/>
        <v>0</v>
      </c>
      <c r="N55" s="42">
        <f t="shared" si="6"/>
        <v>22226.41</v>
      </c>
      <c r="O55" s="42">
        <f t="shared" si="6"/>
        <v>0</v>
      </c>
      <c r="P55" s="42">
        <f t="shared" si="6"/>
        <v>0</v>
      </c>
      <c r="Q55" s="42">
        <f t="shared" si="6"/>
        <v>0</v>
      </c>
      <c r="R55" s="42">
        <f t="shared" si="6"/>
        <v>20706.05</v>
      </c>
      <c r="S55" s="64">
        <f>S10+S14+S22+S27+S28+S34+S39+S43+S47+S53</f>
        <v>0</v>
      </c>
    </row>
    <row r="56" spans="1:19" ht="16.2" thickBot="1" x14ac:dyDescent="0.35">
      <c r="A56" s="63"/>
      <c r="B56" s="11" t="s">
        <v>55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65"/>
    </row>
    <row r="58" spans="1:19" x14ac:dyDescent="0.3">
      <c r="A58" s="60" t="s">
        <v>125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x14ac:dyDescent="0.3">
      <c r="A59" s="60" t="s">
        <v>127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5.6" customHeight="1" x14ac:dyDescent="0.3">
      <c r="A60" s="60" t="s">
        <v>175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x14ac:dyDescent="0.3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</sheetData>
  <mergeCells count="40">
    <mergeCell ref="A60:S60"/>
    <mergeCell ref="A61:S61"/>
    <mergeCell ref="P55:P56"/>
    <mergeCell ref="Q55:Q56"/>
    <mergeCell ref="R55:R56"/>
    <mergeCell ref="S55:S56"/>
    <mergeCell ref="A58:S58"/>
    <mergeCell ref="A59:S59"/>
    <mergeCell ref="J55:J56"/>
    <mergeCell ref="K55:K56"/>
    <mergeCell ref="L55:L56"/>
    <mergeCell ref="M55:M56"/>
    <mergeCell ref="N55:N56"/>
    <mergeCell ref="O55:O56"/>
    <mergeCell ref="G55:G56"/>
    <mergeCell ref="H55:H56"/>
    <mergeCell ref="I55:I56"/>
    <mergeCell ref="F5:F6"/>
    <mergeCell ref="G5:G6"/>
    <mergeCell ref="H5:H6"/>
    <mergeCell ref="I5:I6"/>
    <mergeCell ref="A55:A56"/>
    <mergeCell ref="C55:C56"/>
    <mergeCell ref="D55:D56"/>
    <mergeCell ref="E55:E56"/>
    <mergeCell ref="F55:F56"/>
    <mergeCell ref="A1:S1"/>
    <mergeCell ref="A2:S2"/>
    <mergeCell ref="A4:B4"/>
    <mergeCell ref="C4:C6"/>
    <mergeCell ref="D4:N4"/>
    <mergeCell ref="O4:Q4"/>
    <mergeCell ref="S4:S6"/>
    <mergeCell ref="A5:B6"/>
    <mergeCell ref="D5:D6"/>
    <mergeCell ref="E5:E6"/>
    <mergeCell ref="L5:L6"/>
    <mergeCell ref="M5:M6"/>
    <mergeCell ref="J5:J6"/>
    <mergeCell ref="K5:K6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23</vt:i4>
      </vt:variant>
    </vt:vector>
  </HeadingPairs>
  <TitlesOfParts>
    <vt:vector size="23" baseType="lpstr">
      <vt:lpstr>Община Разград</vt:lpstr>
      <vt:lpstr>с. Балкански</vt:lpstr>
      <vt:lpstr>с. Благоево</vt:lpstr>
      <vt:lpstr>с. Гецово</vt:lpstr>
      <vt:lpstr>с. Дряновец</vt:lpstr>
      <vt:lpstr>с. Дянково</vt:lpstr>
      <vt:lpstr>с. Киченица</vt:lpstr>
      <vt:lpstr>с. Липник</vt:lpstr>
      <vt:lpstr>с. Мортагоново</vt:lpstr>
      <vt:lpstr>с. Недоклан</vt:lpstr>
      <vt:lpstr>с. Осенец</vt:lpstr>
      <vt:lpstr>с. Островче</vt:lpstr>
      <vt:lpstr>с. Побит камък</vt:lpstr>
      <vt:lpstr>с. Просторно</vt:lpstr>
      <vt:lpstr>с. Пороище</vt:lpstr>
      <vt:lpstr>с. Радинград</vt:lpstr>
      <vt:lpstr>с. Раковски</vt:lpstr>
      <vt:lpstr>с. Стражец</vt:lpstr>
      <vt:lpstr>с. Топчии</vt:lpstr>
      <vt:lpstr>с. Ушинци</vt:lpstr>
      <vt:lpstr>с. Черковна</vt:lpstr>
      <vt:lpstr>с. Ясеновец</vt:lpstr>
      <vt:lpstr>гр. Разград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2025-12-03T11:54:32Z</dcterms:modified>
</cp:coreProperties>
</file>